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iblioteke\Dokumenti\NAZOR\ŠKOLSKI ODBOR\2025\31.07.2025\IZVRŠENJE FINANCIJSKOG PLANA 1.-6. 2025\"/>
    </mc:Choice>
  </mc:AlternateContent>
  <xr:revisionPtr revIDLastSave="0" documentId="13_ncr:1_{B9C6DA94-2EF3-4D59-9674-95CDCBAA1BC4}" xr6:coauthVersionLast="36" xr6:coauthVersionMax="36" xr10:uidLastSave="{00000000-0000-0000-0000-000000000000}"/>
  <bookViews>
    <workbookView xWindow="0" yWindow="0" windowWidth="17400" windowHeight="12435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 1" sheetId="7" r:id="rId7"/>
    <sheet name="POSEBNI DIO 2" sheetId="11" r:id="rId8"/>
    <sheet name="List1" sheetId="13" r:id="rId9"/>
    <sheet name="List2" sheetId="12" r:id="rId10"/>
  </sheets>
  <definedNames>
    <definedName name="_xlnm.Print_Area" localSheetId="1">' Račun prihoda i rashoda'!$B$1:$L$122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8" l="1"/>
  <c r="H8" i="8"/>
  <c r="G9" i="8"/>
  <c r="G8" i="8"/>
  <c r="L20" i="5"/>
  <c r="H29" i="5"/>
  <c r="H26" i="5"/>
  <c r="G29" i="5"/>
  <c r="G31" i="5"/>
  <c r="G26" i="5"/>
  <c r="G39" i="5"/>
  <c r="G34" i="5"/>
  <c r="G19" i="5"/>
  <c r="G14" i="5"/>
  <c r="G12" i="5"/>
  <c r="H39" i="5"/>
  <c r="H34" i="5"/>
  <c r="H31" i="5"/>
  <c r="H19" i="5"/>
  <c r="H14" i="5"/>
  <c r="H12" i="5"/>
  <c r="G10" i="5"/>
  <c r="G7" i="5"/>
  <c r="H10" i="5"/>
  <c r="H7" i="5"/>
  <c r="L17" i="3"/>
  <c r="L16" i="3"/>
  <c r="L21" i="3"/>
  <c r="D124" i="7" l="1"/>
  <c r="D122" i="7"/>
  <c r="D120" i="7"/>
  <c r="D114" i="7"/>
  <c r="D107" i="7"/>
  <c r="D105" i="7"/>
  <c r="D103" i="7"/>
  <c r="D41" i="7"/>
  <c r="D34" i="7"/>
  <c r="D9" i="7"/>
  <c r="D8" i="7" l="1"/>
  <c r="G134" i="7" l="1"/>
  <c r="G133" i="7"/>
  <c r="G132" i="7"/>
  <c r="G131" i="7"/>
  <c r="G130" i="7"/>
  <c r="G129" i="7"/>
  <c r="G128" i="7"/>
  <c r="G127" i="7"/>
  <c r="G125" i="7"/>
  <c r="F124" i="7"/>
  <c r="E124" i="7"/>
  <c r="C124" i="7"/>
  <c r="G123" i="7"/>
  <c r="E122" i="7"/>
  <c r="G122" i="7" s="1"/>
  <c r="C122" i="7"/>
  <c r="G121" i="7"/>
  <c r="F120" i="7"/>
  <c r="E120" i="7"/>
  <c r="C120" i="7"/>
  <c r="G119" i="7"/>
  <c r="G118" i="7"/>
  <c r="G117" i="7"/>
  <c r="G116" i="7"/>
  <c r="G115" i="7"/>
  <c r="F114" i="7"/>
  <c r="E114" i="7"/>
  <c r="C114" i="7"/>
  <c r="G113" i="7"/>
  <c r="G112" i="7"/>
  <c r="G111" i="7"/>
  <c r="G110" i="7"/>
  <c r="G109" i="7"/>
  <c r="G108" i="7"/>
  <c r="F107" i="7"/>
  <c r="E107" i="7"/>
  <c r="C107" i="7"/>
  <c r="G106" i="7"/>
  <c r="F105" i="7"/>
  <c r="E105" i="7"/>
  <c r="C105" i="7"/>
  <c r="G104" i="7"/>
  <c r="F103" i="7"/>
  <c r="E103" i="7"/>
  <c r="C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41" i="7"/>
  <c r="E41" i="7"/>
  <c r="C41" i="7"/>
  <c r="G40" i="7"/>
  <c r="G39" i="7"/>
  <c r="G38" i="7"/>
  <c r="G37" i="7"/>
  <c r="G36" i="7"/>
  <c r="G35" i="7"/>
  <c r="F34" i="7"/>
  <c r="E34" i="7"/>
  <c r="C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F9" i="7"/>
  <c r="F8" i="7" s="1"/>
  <c r="E9" i="7"/>
  <c r="E8" i="7" s="1"/>
  <c r="C9" i="7"/>
  <c r="C8" i="7" s="1"/>
  <c r="H33" i="11"/>
  <c r="F132" i="11"/>
  <c r="F131" i="11"/>
  <c r="F130" i="11"/>
  <c r="F129" i="11"/>
  <c r="F128" i="11"/>
  <c r="F127" i="11"/>
  <c r="F126" i="11"/>
  <c r="F125" i="11"/>
  <c r="F123" i="11"/>
  <c r="E122" i="11"/>
  <c r="F122" i="11" s="1"/>
  <c r="D122" i="11"/>
  <c r="C122" i="11"/>
  <c r="F121" i="11"/>
  <c r="F120" i="11"/>
  <c r="D120" i="11"/>
  <c r="C120" i="11"/>
  <c r="F119" i="11"/>
  <c r="E118" i="11"/>
  <c r="F118" i="11" s="1"/>
  <c r="D118" i="11"/>
  <c r="C118" i="11"/>
  <c r="F117" i="11"/>
  <c r="F116" i="11"/>
  <c r="F115" i="11"/>
  <c r="F114" i="11"/>
  <c r="F113" i="11"/>
  <c r="F112" i="11"/>
  <c r="E112" i="11"/>
  <c r="D112" i="11"/>
  <c r="C112" i="11"/>
  <c r="F111" i="11"/>
  <c r="F110" i="11"/>
  <c r="F109" i="11"/>
  <c r="F108" i="11"/>
  <c r="F107" i="11"/>
  <c r="F106" i="11"/>
  <c r="E105" i="11"/>
  <c r="D105" i="11"/>
  <c r="C105" i="11"/>
  <c r="F104" i="11"/>
  <c r="E103" i="11"/>
  <c r="D103" i="11"/>
  <c r="C103" i="11"/>
  <c r="F102" i="11"/>
  <c r="E101" i="11"/>
  <c r="F101" i="11" s="1"/>
  <c r="D101" i="11"/>
  <c r="C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E39" i="11"/>
  <c r="F39" i="11" s="1"/>
  <c r="D39" i="11"/>
  <c r="C39" i="11"/>
  <c r="F38" i="11"/>
  <c r="F37" i="11"/>
  <c r="F36" i="11"/>
  <c r="F35" i="11"/>
  <c r="F34" i="11"/>
  <c r="F33" i="11"/>
  <c r="F32" i="11"/>
  <c r="E32" i="11"/>
  <c r="D32" i="11"/>
  <c r="C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E7" i="11"/>
  <c r="E6" i="11" s="1"/>
  <c r="D7" i="11"/>
  <c r="D6" i="11" s="1"/>
  <c r="C7" i="11"/>
  <c r="C6" i="11" s="1"/>
  <c r="F9" i="8"/>
  <c r="F7" i="8" s="1"/>
  <c r="E9" i="8"/>
  <c r="E7" i="8" s="1"/>
  <c r="D9" i="8"/>
  <c r="D7" i="8"/>
  <c r="C7" i="8"/>
  <c r="F6" i="11" l="1"/>
  <c r="F105" i="11"/>
  <c r="G8" i="7"/>
  <c r="F7" i="11"/>
  <c r="F103" i="11"/>
  <c r="G124" i="7"/>
  <c r="G103" i="7"/>
  <c r="G120" i="7"/>
  <c r="G107" i="7"/>
  <c r="G105" i="7"/>
  <c r="G114" i="7"/>
  <c r="G34" i="7"/>
  <c r="G41" i="7"/>
  <c r="G9" i="7"/>
  <c r="E118" i="13"/>
  <c r="F121" i="13"/>
  <c r="D120" i="13"/>
  <c r="F120" i="13" s="1"/>
  <c r="C120" i="13"/>
  <c r="F20" i="13" l="1"/>
  <c r="F34" i="5" l="1"/>
  <c r="F15" i="5"/>
  <c r="F14" i="5" s="1"/>
  <c r="F7" i="5"/>
  <c r="J9" i="5"/>
  <c r="E34" i="5"/>
  <c r="D34" i="5"/>
  <c r="F39" i="5"/>
  <c r="E39" i="5"/>
  <c r="D39" i="5"/>
  <c r="C39" i="5"/>
  <c r="C34" i="5"/>
  <c r="F31" i="5"/>
  <c r="E31" i="5"/>
  <c r="D31" i="5"/>
  <c r="C31" i="5"/>
  <c r="F29" i="5"/>
  <c r="F26" i="5"/>
  <c r="E26" i="5"/>
  <c r="D26" i="5"/>
  <c r="C26" i="5"/>
  <c r="F19" i="5"/>
  <c r="E19" i="5"/>
  <c r="D19" i="5"/>
  <c r="C19" i="5"/>
  <c r="E14" i="5"/>
  <c r="D14" i="5"/>
  <c r="C14" i="5"/>
  <c r="C7" i="5"/>
  <c r="F12" i="5"/>
  <c r="E12" i="5"/>
  <c r="D12" i="5"/>
  <c r="F10" i="5"/>
  <c r="E10" i="5"/>
  <c r="D10" i="5"/>
  <c r="C12" i="5"/>
  <c r="E7" i="5"/>
  <c r="D7" i="5"/>
  <c r="L106" i="3"/>
  <c r="K106" i="3"/>
  <c r="H104" i="3"/>
  <c r="G104" i="3"/>
  <c r="G58" i="3"/>
  <c r="J37" i="3"/>
  <c r="I37" i="3"/>
  <c r="O26" i="3"/>
  <c r="G30" i="3"/>
  <c r="K22" i="3"/>
  <c r="G16" i="3"/>
  <c r="D118" i="13" l="1"/>
  <c r="F118" i="13" s="1"/>
  <c r="C118" i="13"/>
  <c r="F73" i="13"/>
  <c r="F59" i="13"/>
  <c r="C7" i="13"/>
  <c r="F28" i="13"/>
  <c r="F24" i="13"/>
  <c r="F23" i="13"/>
  <c r="F22" i="13"/>
  <c r="F21" i="13"/>
  <c r="D7" i="13"/>
  <c r="F9" i="13"/>
  <c r="F132" i="13"/>
  <c r="F131" i="13"/>
  <c r="F130" i="13"/>
  <c r="F129" i="13"/>
  <c r="F128" i="13"/>
  <c r="F127" i="13"/>
  <c r="F126" i="13"/>
  <c r="F125" i="13"/>
  <c r="F123" i="13"/>
  <c r="E122" i="13"/>
  <c r="D122" i="13"/>
  <c r="C122" i="13"/>
  <c r="F119" i="13"/>
  <c r="F117" i="13"/>
  <c r="F116" i="13"/>
  <c r="F115" i="13"/>
  <c r="F114" i="13"/>
  <c r="F113" i="13"/>
  <c r="E112" i="13"/>
  <c r="D112" i="13"/>
  <c r="C112" i="13"/>
  <c r="F111" i="13"/>
  <c r="F110" i="13"/>
  <c r="F109" i="13"/>
  <c r="F108" i="13"/>
  <c r="F107" i="13"/>
  <c r="F106" i="13"/>
  <c r="E105" i="13"/>
  <c r="D105" i="13"/>
  <c r="C105" i="13"/>
  <c r="F104" i="13"/>
  <c r="E103" i="13"/>
  <c r="D103" i="13"/>
  <c r="C103" i="13"/>
  <c r="F102" i="13"/>
  <c r="E101" i="13"/>
  <c r="D101" i="13"/>
  <c r="C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E39" i="13"/>
  <c r="H40" i="13" s="1"/>
  <c r="D39" i="13"/>
  <c r="C39" i="13"/>
  <c r="F38" i="13"/>
  <c r="F37" i="13"/>
  <c r="F36" i="13"/>
  <c r="F35" i="13"/>
  <c r="F34" i="13"/>
  <c r="F33" i="13"/>
  <c r="E32" i="13"/>
  <c r="D32" i="13"/>
  <c r="C32" i="13"/>
  <c r="F31" i="13"/>
  <c r="F30" i="13"/>
  <c r="F29" i="13"/>
  <c r="F27" i="13"/>
  <c r="F26" i="13"/>
  <c r="F25" i="13"/>
  <c r="F19" i="13"/>
  <c r="F18" i="13"/>
  <c r="F17" i="13"/>
  <c r="F16" i="13"/>
  <c r="F15" i="13"/>
  <c r="F14" i="13"/>
  <c r="F13" i="13"/>
  <c r="F12" i="13"/>
  <c r="F11" i="13"/>
  <c r="F10" i="13"/>
  <c r="F8" i="13"/>
  <c r="E7" i="13"/>
  <c r="D6" i="13" l="1"/>
  <c r="F122" i="13"/>
  <c r="F112" i="13"/>
  <c r="F105" i="13"/>
  <c r="F103" i="13"/>
  <c r="F101" i="13"/>
  <c r="F39" i="13"/>
  <c r="F32" i="13"/>
  <c r="C6" i="13"/>
  <c r="F7" i="13"/>
  <c r="E6" i="13"/>
  <c r="F6" i="13" l="1"/>
  <c r="K49" i="5" l="1"/>
  <c r="R22" i="3" l="1"/>
  <c r="P37" i="5" l="1"/>
  <c r="P39" i="5" s="1"/>
  <c r="P30" i="5"/>
  <c r="N25" i="5" l="1"/>
  <c r="N29" i="5" s="1"/>
  <c r="F45" i="5"/>
  <c r="K43" i="5"/>
  <c r="K28" i="5"/>
  <c r="K30" i="5" s="1"/>
  <c r="K32" i="5" s="1"/>
  <c r="K23" i="5" l="1"/>
  <c r="O60" i="3" l="1"/>
  <c r="J113" i="3"/>
  <c r="J104" i="3"/>
  <c r="I104" i="3"/>
  <c r="J58" i="3"/>
  <c r="I58" i="3"/>
  <c r="P25" i="3"/>
  <c r="P27" i="3"/>
  <c r="J33" i="3"/>
  <c r="O20" i="3"/>
  <c r="O17" i="3"/>
  <c r="I113" i="3" l="1"/>
  <c r="G103" i="3"/>
  <c r="S61" i="3" l="1"/>
  <c r="S52" i="3"/>
  <c r="P52" i="3"/>
  <c r="H113" i="3"/>
  <c r="H69" i="3"/>
  <c r="H60" i="3"/>
  <c r="H58" i="3"/>
  <c r="L58" i="3"/>
  <c r="K58" i="3"/>
  <c r="H76" i="3" l="1"/>
  <c r="H37" i="3" l="1"/>
  <c r="H54" i="3"/>
  <c r="H87" i="3"/>
  <c r="I87" i="3"/>
  <c r="I76" i="3"/>
  <c r="E29" i="5"/>
  <c r="D29" i="5"/>
  <c r="I33" i="3"/>
  <c r="I30" i="3"/>
  <c r="H33" i="3"/>
  <c r="I29" i="3" l="1"/>
  <c r="I69" i="3"/>
  <c r="I64" i="3"/>
  <c r="H95" i="3"/>
  <c r="I109" i="3"/>
  <c r="I108" i="3" s="1"/>
  <c r="H109" i="3"/>
  <c r="H108" i="3" s="1"/>
  <c r="I120" i="3"/>
  <c r="I121" i="3" s="1"/>
  <c r="H120" i="3"/>
  <c r="H121" i="3" s="1"/>
  <c r="J112" i="3"/>
  <c r="J120" i="3"/>
  <c r="J121" i="3" s="1"/>
  <c r="G120" i="3"/>
  <c r="G121" i="3" s="1"/>
  <c r="L122" i="3"/>
  <c r="K122" i="3"/>
  <c r="G37" i="3"/>
  <c r="J107" i="3" l="1"/>
  <c r="L121" i="3"/>
  <c r="K121" i="3"/>
  <c r="L120" i="3"/>
  <c r="I40" i="3"/>
  <c r="C29" i="5"/>
  <c r="H40" i="3"/>
  <c r="L55" i="3" l="1"/>
  <c r="L56" i="3"/>
  <c r="L57" i="3"/>
  <c r="L59" i="3"/>
  <c r="L61" i="3"/>
  <c r="L62" i="3"/>
  <c r="L65" i="3"/>
  <c r="L66" i="3"/>
  <c r="L67" i="3"/>
  <c r="L68" i="3"/>
  <c r="L70" i="3"/>
  <c r="L71" i="3"/>
  <c r="L72" i="3"/>
  <c r="L73" i="3"/>
  <c r="L74" i="3"/>
  <c r="L75" i="3"/>
  <c r="L77" i="3"/>
  <c r="L78" i="3"/>
  <c r="L79" i="3"/>
  <c r="L80" i="3"/>
  <c r="L81" i="3"/>
  <c r="L82" i="3"/>
  <c r="L83" i="3"/>
  <c r="L84" i="3"/>
  <c r="L85" i="3"/>
  <c r="L86" i="3"/>
  <c r="L88" i="3"/>
  <c r="L89" i="3"/>
  <c r="L90" i="3"/>
  <c r="L91" i="3"/>
  <c r="L92" i="3"/>
  <c r="L93" i="3"/>
  <c r="L96" i="3"/>
  <c r="L97" i="3"/>
  <c r="L98" i="3"/>
  <c r="L99" i="3"/>
  <c r="L102" i="3"/>
  <c r="L105" i="3"/>
  <c r="L111" i="3"/>
  <c r="L114" i="3"/>
  <c r="L115" i="3"/>
  <c r="L116" i="3"/>
  <c r="L117" i="3"/>
  <c r="K55" i="3"/>
  <c r="K56" i="3"/>
  <c r="K57" i="3"/>
  <c r="K59" i="3"/>
  <c r="K61" i="3"/>
  <c r="K62" i="3"/>
  <c r="K65" i="3"/>
  <c r="K66" i="3"/>
  <c r="K67" i="3"/>
  <c r="K68" i="3"/>
  <c r="K70" i="3"/>
  <c r="K71" i="3"/>
  <c r="K72" i="3"/>
  <c r="K73" i="3"/>
  <c r="K74" i="3"/>
  <c r="K75" i="3"/>
  <c r="K77" i="3"/>
  <c r="K78" i="3"/>
  <c r="K79" i="3"/>
  <c r="K80" i="3"/>
  <c r="K81" i="3"/>
  <c r="K82" i="3"/>
  <c r="K83" i="3"/>
  <c r="K84" i="3"/>
  <c r="K85" i="3"/>
  <c r="K86" i="3"/>
  <c r="K88" i="3"/>
  <c r="K89" i="3"/>
  <c r="K90" i="3"/>
  <c r="K91" i="3"/>
  <c r="K92" i="3"/>
  <c r="K93" i="3"/>
  <c r="K96" i="3"/>
  <c r="K97" i="3"/>
  <c r="K98" i="3"/>
  <c r="K99" i="3"/>
  <c r="K102" i="3"/>
  <c r="K105" i="3"/>
  <c r="K111" i="3"/>
  <c r="K114" i="3"/>
  <c r="K115" i="3"/>
  <c r="K116" i="3"/>
  <c r="K117" i="3"/>
  <c r="K119" i="3"/>
  <c r="J109" i="3"/>
  <c r="J108" i="3" s="1"/>
  <c r="G109" i="3"/>
  <c r="G108" i="3" s="1"/>
  <c r="I60" i="3"/>
  <c r="J60" i="3"/>
  <c r="G60" i="3"/>
  <c r="G33" i="3"/>
  <c r="L60" i="3" l="1"/>
  <c r="K108" i="3"/>
  <c r="K109" i="3"/>
  <c r="K60" i="3"/>
  <c r="L108" i="3"/>
  <c r="L109" i="3"/>
  <c r="D42" i="5"/>
  <c r="D25" i="5" s="1"/>
  <c r="E42" i="5"/>
  <c r="E25" i="5" s="1"/>
  <c r="F42" i="5"/>
  <c r="F25" i="5" s="1"/>
  <c r="C42" i="5"/>
  <c r="D22" i="5"/>
  <c r="D6" i="5" s="1"/>
  <c r="E22" i="5"/>
  <c r="E6" i="5" s="1"/>
  <c r="F22" i="5"/>
  <c r="F6" i="5" s="1"/>
  <c r="C22" i="5"/>
  <c r="C10" i="5"/>
  <c r="C6" i="5" s="1"/>
  <c r="J26" i="1"/>
  <c r="H26" i="1"/>
  <c r="I26" i="1"/>
  <c r="G26" i="1"/>
  <c r="G10" i="6"/>
  <c r="G9" i="6" s="1"/>
  <c r="G21" i="1" s="1"/>
  <c r="H11" i="6"/>
  <c r="H10" i="6" s="1"/>
  <c r="H9" i="6" s="1"/>
  <c r="H21" i="1" s="1"/>
  <c r="I10" i="6"/>
  <c r="I9" i="6" s="1"/>
  <c r="I21" i="1" s="1"/>
  <c r="J10" i="6"/>
  <c r="J9" i="6" s="1"/>
  <c r="J21" i="1" s="1"/>
  <c r="G11" i="6"/>
  <c r="H15" i="6"/>
  <c r="H14" i="6" s="1"/>
  <c r="H13" i="6" s="1"/>
  <c r="H22" i="1" s="1"/>
  <c r="I15" i="6"/>
  <c r="I14" i="6" s="1"/>
  <c r="I13" i="6" s="1"/>
  <c r="I22" i="1" s="1"/>
  <c r="J15" i="6"/>
  <c r="J14" i="6" s="1"/>
  <c r="J13" i="6" s="1"/>
  <c r="J22" i="1" s="1"/>
  <c r="G15" i="6"/>
  <c r="G14" i="6" s="1"/>
  <c r="G13" i="6" s="1"/>
  <c r="G22" i="1" s="1"/>
  <c r="H23" i="1" l="1"/>
  <c r="J23" i="1"/>
  <c r="G23" i="1"/>
  <c r="C25" i="5"/>
  <c r="I23" i="1"/>
  <c r="L23" i="1" s="1"/>
  <c r="L26" i="1"/>
  <c r="K26" i="1"/>
  <c r="N30" i="5"/>
  <c r="H25" i="5" l="1"/>
  <c r="G25" i="5"/>
  <c r="G6" i="5"/>
  <c r="H6" i="5"/>
  <c r="D6" i="8"/>
  <c r="E6" i="8"/>
  <c r="G113" i="3"/>
  <c r="H118" i="3"/>
  <c r="H112" i="3" s="1"/>
  <c r="I118" i="3"/>
  <c r="J118" i="3"/>
  <c r="G118" i="3"/>
  <c r="H103" i="3"/>
  <c r="I103" i="3"/>
  <c r="H101" i="3"/>
  <c r="H100" i="3" s="1"/>
  <c r="I101" i="3"/>
  <c r="I100" i="3" s="1"/>
  <c r="J101" i="3"/>
  <c r="G101" i="3"/>
  <c r="G100" i="3" s="1"/>
  <c r="H94" i="3"/>
  <c r="I95" i="3"/>
  <c r="I94" i="3" s="1"/>
  <c r="J95" i="3"/>
  <c r="G95" i="3"/>
  <c r="G94" i="3" s="1"/>
  <c r="J87" i="3"/>
  <c r="G87" i="3"/>
  <c r="H53" i="3"/>
  <c r="I54" i="3"/>
  <c r="I53" i="3" s="1"/>
  <c r="J54" i="3"/>
  <c r="G54" i="3"/>
  <c r="G53" i="3" s="1"/>
  <c r="H64" i="3"/>
  <c r="H63" i="3" s="1"/>
  <c r="J64" i="3"/>
  <c r="G64" i="3"/>
  <c r="J69" i="3"/>
  <c r="G69" i="3"/>
  <c r="I63" i="3"/>
  <c r="J76" i="3"/>
  <c r="G76" i="3"/>
  <c r="H52" i="3" l="1"/>
  <c r="H107" i="3"/>
  <c r="I112" i="3"/>
  <c r="I52" i="3"/>
  <c r="O54" i="3" s="1"/>
  <c r="L118" i="3"/>
  <c r="K118" i="3"/>
  <c r="K113" i="3"/>
  <c r="L113" i="3"/>
  <c r="L76" i="3"/>
  <c r="K76" i="3"/>
  <c r="L69" i="3"/>
  <c r="K69" i="3"/>
  <c r="L64" i="3"/>
  <c r="K64" i="3"/>
  <c r="J63" i="3"/>
  <c r="K54" i="3"/>
  <c r="L54" i="3"/>
  <c r="K87" i="3"/>
  <c r="L87" i="3"/>
  <c r="J94" i="3"/>
  <c r="K95" i="3"/>
  <c r="L95" i="3"/>
  <c r="J100" i="3"/>
  <c r="L101" i="3"/>
  <c r="K101" i="3"/>
  <c r="J103" i="3"/>
  <c r="L104" i="3"/>
  <c r="K104" i="3"/>
  <c r="G63" i="3"/>
  <c r="G52" i="3" s="1"/>
  <c r="G112" i="3"/>
  <c r="G107" i="3" s="1"/>
  <c r="J53" i="3"/>
  <c r="H51" i="3" l="1"/>
  <c r="J52" i="3"/>
  <c r="J51" i="3" s="1"/>
  <c r="I107" i="3"/>
  <c r="I51" i="3" s="1"/>
  <c r="O57" i="3" s="1"/>
  <c r="H14" i="1"/>
  <c r="I13" i="1"/>
  <c r="H13" i="1"/>
  <c r="K63" i="3"/>
  <c r="L63" i="3"/>
  <c r="G14" i="1"/>
  <c r="K94" i="3"/>
  <c r="L94" i="3"/>
  <c r="L100" i="3"/>
  <c r="K100" i="3"/>
  <c r="K103" i="3"/>
  <c r="L103" i="3"/>
  <c r="L112" i="3"/>
  <c r="K112" i="3"/>
  <c r="K53" i="3"/>
  <c r="J13" i="1"/>
  <c r="L53" i="3"/>
  <c r="K17" i="3"/>
  <c r="K20" i="3"/>
  <c r="K25" i="3"/>
  <c r="K28" i="3"/>
  <c r="K31" i="3"/>
  <c r="K32" i="3"/>
  <c r="K34" i="3"/>
  <c r="K38" i="3"/>
  <c r="K42" i="3"/>
  <c r="K46" i="3"/>
  <c r="H13" i="3"/>
  <c r="I13" i="3"/>
  <c r="J13" i="3"/>
  <c r="G13" i="3"/>
  <c r="H16" i="3"/>
  <c r="I16" i="3"/>
  <c r="J16" i="3"/>
  <c r="H19" i="3"/>
  <c r="I19" i="3"/>
  <c r="J19" i="3"/>
  <c r="G19" i="3"/>
  <c r="I21" i="3"/>
  <c r="J21" i="3"/>
  <c r="G21" i="3"/>
  <c r="H24" i="3"/>
  <c r="H23" i="3" s="1"/>
  <c r="I24" i="3"/>
  <c r="I23" i="3" s="1"/>
  <c r="J24" i="3"/>
  <c r="J23" i="3" s="1"/>
  <c r="G24" i="3"/>
  <c r="G23" i="3" s="1"/>
  <c r="H27" i="3"/>
  <c r="H26" i="3" s="1"/>
  <c r="I27" i="3"/>
  <c r="I26" i="3" s="1"/>
  <c r="J27" i="3"/>
  <c r="J26" i="3" s="1"/>
  <c r="G27" i="3"/>
  <c r="G26" i="3" s="1"/>
  <c r="H30" i="3"/>
  <c r="H29" i="3" s="1"/>
  <c r="J30" i="3"/>
  <c r="J29" i="3" s="1"/>
  <c r="H36" i="3"/>
  <c r="J36" i="3"/>
  <c r="G36" i="3"/>
  <c r="J41" i="3"/>
  <c r="J40" i="3" s="1"/>
  <c r="L40" i="3" s="1"/>
  <c r="G41" i="3"/>
  <c r="G40" i="3" s="1"/>
  <c r="H45" i="3"/>
  <c r="H44" i="3" s="1"/>
  <c r="H43" i="3" s="1"/>
  <c r="H11" i="1" s="1"/>
  <c r="I45" i="3"/>
  <c r="I44" i="3" s="1"/>
  <c r="I43" i="3" s="1"/>
  <c r="I11" i="1" s="1"/>
  <c r="J45" i="3"/>
  <c r="J44" i="3" s="1"/>
  <c r="G45" i="3"/>
  <c r="G44" i="3" s="1"/>
  <c r="O61" i="3" l="1"/>
  <c r="O63" i="3" s="1"/>
  <c r="L51" i="3"/>
  <c r="K21" i="3"/>
  <c r="I14" i="1"/>
  <c r="I15" i="1" s="1"/>
  <c r="H15" i="1"/>
  <c r="K107" i="3"/>
  <c r="L107" i="3"/>
  <c r="J14" i="1"/>
  <c r="J15" i="1" s="1"/>
  <c r="K52" i="3"/>
  <c r="L52" i="3"/>
  <c r="F6" i="8"/>
  <c r="G51" i="3"/>
  <c r="C6" i="8" s="1"/>
  <c r="G13" i="1"/>
  <c r="G15" i="1" s="1"/>
  <c r="G29" i="3"/>
  <c r="K27" i="3"/>
  <c r="K24" i="3"/>
  <c r="K19" i="3"/>
  <c r="K16" i="3"/>
  <c r="K30" i="3"/>
  <c r="K41" i="3"/>
  <c r="K37" i="3"/>
  <c r="K33" i="3"/>
  <c r="G12" i="3"/>
  <c r="J12" i="3"/>
  <c r="J11" i="3" s="1"/>
  <c r="K44" i="3"/>
  <c r="G43" i="3"/>
  <c r="G11" i="1" s="1"/>
  <c r="K36" i="3"/>
  <c r="K40" i="3"/>
  <c r="K45" i="3"/>
  <c r="J43" i="3"/>
  <c r="J11" i="1" s="1"/>
  <c r="K51" i="3" l="1"/>
  <c r="H6" i="8"/>
  <c r="G6" i="8"/>
  <c r="L12" i="3"/>
  <c r="J10" i="3"/>
  <c r="L15" i="1"/>
  <c r="K15" i="1"/>
  <c r="K29" i="3"/>
  <c r="L29" i="3"/>
  <c r="G11" i="3"/>
  <c r="G10" i="3" s="1"/>
  <c r="O50" i="3" s="1"/>
  <c r="K12" i="3"/>
  <c r="K43" i="3"/>
  <c r="K23" i="3"/>
  <c r="L23" i="3"/>
  <c r="L26" i="3"/>
  <c r="K26" i="3"/>
  <c r="K10" i="3" l="1"/>
  <c r="G10" i="1"/>
  <c r="G12" i="1" s="1"/>
  <c r="G16" i="1" s="1"/>
  <c r="G27" i="1" s="1"/>
  <c r="J10" i="1"/>
  <c r="J12" i="1" s="1"/>
  <c r="K11" i="3"/>
  <c r="J16" i="1" l="1"/>
  <c r="J27" i="1" s="1"/>
  <c r="K12" i="1"/>
  <c r="K120" i="3" l="1"/>
  <c r="H21" i="3"/>
  <c r="H11" i="3" s="1"/>
  <c r="H10" i="3" l="1"/>
  <c r="H10" i="1"/>
  <c r="H12" i="1" s="1"/>
  <c r="H16" i="1" s="1"/>
  <c r="H27" i="1" s="1"/>
  <c r="I36" i="3"/>
  <c r="I11" i="3" s="1"/>
  <c r="L36" i="3" l="1"/>
  <c r="I10" i="3"/>
  <c r="O9" i="3" l="1"/>
  <c r="L10" i="3"/>
  <c r="L11" i="3"/>
  <c r="I10" i="1"/>
  <c r="I12" i="1" s="1"/>
  <c r="O38" i="3"/>
  <c r="O40" i="3" s="1"/>
  <c r="I16" i="1" l="1"/>
  <c r="I27" i="1" s="1"/>
  <c r="L12" i="1"/>
</calcChain>
</file>

<file path=xl/sharedStrings.xml><?xml version="1.0" encoding="utf-8"?>
<sst xmlns="http://schemas.openxmlformats.org/spreadsheetml/2006/main" count="1043" uniqueCount="416">
  <si>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</si>
  <si>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</si>
  <si>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</si>
  <si>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</si>
  <si>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</si>
  <si>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</si>
  <si>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</si>
  <si>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</si>
  <si>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</si>
  <si>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</si>
  <si>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</si>
  <si>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</si>
  <si>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</si>
  <si>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</si>
  <si>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</si>
  <si>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</si>
  <si>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</si>
  <si>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</si>
  <si>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</si>
  <si>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</si>
  <si>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</si>
  <si>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</si>
  <si>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</si>
  <si>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</si>
  <si>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</si>
  <si>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</si>
  <si>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</si>
  <si>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</si>
  <si>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</si>
  <si>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</si>
  <si>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</si>
  <si>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</si>
  <si>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</si>
  <si>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</si>
  <si>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</si>
  <si>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</si>
  <si>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</si>
  <si>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</si>
  <si>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</si>
  <si>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</si>
  <si>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</si>
  <si>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</si>
  <si>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</si>
  <si>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</si>
  <si>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</si>
  <si>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</si>
  <si>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</si>
  <si>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</si>
  <si>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</si>
  <si>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</si>
  <si>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</si>
  <si>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</si>
  <si>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</si>
  <si>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</si>
  <si>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</si>
  <si>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</si>
  <si>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</si>
  <si>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</si>
  <si>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</si>
  <si>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</si>
  <si>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</si>
  <si>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</si>
  <si>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</si>
  <si>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</si>
  <si>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</si>
  <si>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</si>
  <si>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</si>
  <si>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</si>
  <si>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</si>
  <si>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</si>
  <si>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</si>
  <si>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</si>
  <si>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 xml:space="preserve">Pomoći proračunu iz drugih proračuna i izvanproračunskim korisnicima </t>
  </si>
  <si>
    <t>Tekuće pomoći proračunu iz drugih proračuna i izvanproračunskim korisnicima</t>
  </si>
  <si>
    <t>Kapitalne pomoći proračunu iz drugih proračuna i izvanproračunskim korisnicima</t>
  </si>
  <si>
    <t>Pomoći proračunskim korisnicima iz proračuna koji im nije nadležan</t>
  </si>
  <si>
    <t>6361</t>
  </si>
  <si>
    <t>6362</t>
  </si>
  <si>
    <t>Tekuće pomoći proračunskim korisnicima iz proračuna koji im nije nadležan</t>
  </si>
  <si>
    <t>Kapitalne pomoći proračunskim korisnicima iz proračuna koji im nije nadležan</t>
  </si>
  <si>
    <t xml:space="preserve">Pomoći temeljem prijenosa  EU sredstava </t>
  </si>
  <si>
    <t>Tekuće pomoći temeljem prijenosa  EU sredstava</t>
  </si>
  <si>
    <t>Prijenosi između proračunskih korisnika istog proračuna</t>
  </si>
  <si>
    <t xml:space="preserve">Prihodi od imovine </t>
  </si>
  <si>
    <t xml:space="preserve">Prihodi od financijske imovine </t>
  </si>
  <si>
    <t>Kamate na oročena sredstva i depozite po viđenju</t>
  </si>
  <si>
    <t>Prihodi od upravnih i administrativnih pristojbi, pristojbi po posebnim propisima i naknada</t>
  </si>
  <si>
    <t xml:space="preserve">Prihodi po posebnim propisima </t>
  </si>
  <si>
    <t>Ostali nespomenuti prihodi</t>
  </si>
  <si>
    <t>Prihodi od pruženih usluga</t>
  </si>
  <si>
    <t xml:space="preserve">Prihodi od prodaje proizvoda i robe te pruženih usluga, prihodi od donacija te povrati po protestiranim jamstvima </t>
  </si>
  <si>
    <t xml:space="preserve">Prihodi od prodaje proizvoda i robe te pruženih usluga </t>
  </si>
  <si>
    <t>Tekuće donacije</t>
  </si>
  <si>
    <t>Donacije od pravnih i fizičkih osoba izvan općeg proračuna i povrat donacija po protestiranim jamstvima</t>
  </si>
  <si>
    <t>Prihodi iz nadležnog proračuna i od HZZO-a na temelju ugovornih obveza (šifre 671+673)</t>
  </si>
  <si>
    <t>Prihodi iz nadležnog proračuna za financiranje redovne djelatnosti proračunskih korisnika (šifre 6711 do 6714)</t>
  </si>
  <si>
    <t>Prihodi iz  nadležnog proračuna za financiranje rashoda poslovanja</t>
  </si>
  <si>
    <t xml:space="preserve">Kazne, upravne mjere i ostali prihodi </t>
  </si>
  <si>
    <t>Ostali prihodi</t>
  </si>
  <si>
    <t>Uredska oprema i namještaj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</si>
  <si>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</si>
  <si>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</si>
  <si>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</si>
  <si>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</si>
  <si>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</si>
  <si>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</si>
  <si>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</si>
  <si>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</si>
  <si>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</si>
  <si>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</si>
  <si>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</si>
  <si>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</si>
  <si>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</si>
  <si>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materijal i energiju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</si>
  <si>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</si>
  <si>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</si>
  <si>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</si>
  <si>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</si>
  <si>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</si>
  <si>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</si>
  <si>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</si>
  <si>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</si>
  <si>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</si>
  <si>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</si>
  <si>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</si>
  <si>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</si>
  <si>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</si>
  <si>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 xml:space="preserve">Ostali nespomenuti rashodi poslovanja </t>
  </si>
  <si>
    <t>Ostali financijski rashodi</t>
  </si>
  <si>
    <t>Negativne tečajne razlike i razlike zbog primjene valutne klauzule</t>
  </si>
  <si>
    <t>Bankarske usluge i usluge platnog prometa</t>
  </si>
  <si>
    <t>Financijski rashodi</t>
  </si>
  <si>
    <t>Ostali nespomenuti financijski rashodi</t>
  </si>
  <si>
    <t xml:space="preserve">Naknade građanima i kućanstvima na temelju osiguranja i druge naknade </t>
  </si>
  <si>
    <t xml:space="preserve">Ostale naknade građanima i kućanstvima iz proračuna </t>
  </si>
  <si>
    <t>Naknade građanima i kućanstvima u naravi</t>
  </si>
  <si>
    <t xml:space="preserve">Ostali rashodi </t>
  </si>
  <si>
    <t xml:space="preserve">Tekuće donacije </t>
  </si>
  <si>
    <t>Tekuće donacije u naravi</t>
  </si>
  <si>
    <t xml:space="preserve">Rashodi za nabavu proizvedene dugotrajne imovine </t>
  </si>
  <si>
    <t xml:space="preserve">Postrojenja i oprema </t>
  </si>
  <si>
    <t>Uređaji, strojevi i oprema za ostale namjene</t>
  </si>
  <si>
    <t xml:space="preserve">Knjige, umjetnička djela i ostale izložbene vrijednosti </t>
  </si>
  <si>
    <t xml:space="preserve">Knjige </t>
  </si>
  <si>
    <t xml:space="preserve">Rashodi za usluge </t>
  </si>
  <si>
    <t>Zatezne kamate</t>
  </si>
  <si>
    <t>Naknade troškova osobama izvan radnog odnosa</t>
  </si>
  <si>
    <t>09 Obrazovanje</t>
  </si>
  <si>
    <t>Primljeni krediti od tuzemnih kreditnih institucija izvan javnog sektora</t>
  </si>
  <si>
    <t xml:space="preserve">Primljeni krediti i zajmovi od kreditnih i ostalih financijskih institucija izvan javnog sektora 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</si>
  <si>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</si>
  <si>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</si>
  <si>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5 Pomoći</t>
  </si>
  <si>
    <t>6 Donacije</t>
  </si>
  <si>
    <t xml:space="preserve">7 Prihodi od prodaje nefinancijske imovine </t>
  </si>
  <si>
    <t xml:space="preserve">  Prihodi od prodaje nefinancijske imovine </t>
  </si>
  <si>
    <t>Kapitalne donacije</t>
  </si>
  <si>
    <t>Doprinos za obvezno osig .u slučaju nezaposl.</t>
  </si>
  <si>
    <t>Članarine i norme</t>
  </si>
  <si>
    <t>Troškovi sudskih postupaka</t>
  </si>
  <si>
    <t>Nematerijalna imovina</t>
  </si>
  <si>
    <t>Licence</t>
  </si>
  <si>
    <t>Rashodi za nabavu neproizvedene dug. Imovine</t>
  </si>
  <si>
    <t>Oprema za održavanje i zaštitu</t>
  </si>
  <si>
    <t>Instrumenti, uređaji ni strojevi</t>
  </si>
  <si>
    <t>Tekući prijenosi između proračunskih korisnika istog proračuna temeljem prij.EU sredstava</t>
  </si>
  <si>
    <t>Prihodi iz  nadležnog proračuna za financiranje rashoda za nabavu nef.imovine</t>
  </si>
  <si>
    <t>Dodatna ulaganja na nef.imovini</t>
  </si>
  <si>
    <t>Dodatna ulaganja nagrađrvinskim objektima</t>
  </si>
  <si>
    <t>Ostala nematerijalna imovina</t>
  </si>
  <si>
    <t>Višak prihoda</t>
  </si>
  <si>
    <t xml:space="preserve">Višak prihoda </t>
  </si>
  <si>
    <t>Vlastiti izvori</t>
  </si>
  <si>
    <t>091  Osnovno obrazovanje</t>
  </si>
  <si>
    <t>Dodatna ulaganja na građevinskim objektima</t>
  </si>
  <si>
    <t>Knjige</t>
  </si>
  <si>
    <t>Ostali nespomenuti rashodi poslovanja</t>
  </si>
  <si>
    <t>TEKUĆI PLAN 2024.*</t>
  </si>
  <si>
    <t>IZVORNI PLAN ILI REBALANS 2024.*</t>
  </si>
  <si>
    <t xml:space="preserve">OSTVARENJE/ IZVRŠENJE 
1.-6.2024. </t>
  </si>
  <si>
    <t>skupina</t>
  </si>
  <si>
    <t>podskupina</t>
  </si>
  <si>
    <t>odjelj.:</t>
  </si>
  <si>
    <t xml:space="preserve"> razred 6</t>
  </si>
  <si>
    <t>nema u realizaciji</t>
  </si>
  <si>
    <t>Tekuće donacije u novcu</t>
  </si>
  <si>
    <t xml:space="preserve">OSTVARENJE/IZVRŠENJE 
1.-6.2024. </t>
  </si>
  <si>
    <t>opći</t>
  </si>
  <si>
    <t>p.u.n.</t>
  </si>
  <si>
    <t>ukupno opći</t>
  </si>
  <si>
    <t>SVEUKUPNO RASHODI</t>
  </si>
  <si>
    <t>Tekući plan</t>
  </si>
  <si>
    <t>Indeks</t>
  </si>
  <si>
    <t>Aktivnost A100208</t>
  </si>
  <si>
    <t>STRUČNO, ADMINISTRATIVNO I TEHNIČKO OSOBLJE</t>
  </si>
  <si>
    <t>311110</t>
  </si>
  <si>
    <t>Plaće za zaposlene</t>
  </si>
  <si>
    <t>311310</t>
  </si>
  <si>
    <t>311410</t>
  </si>
  <si>
    <t>312110</t>
  </si>
  <si>
    <t>Bonus za uspješan rad</t>
  </si>
  <si>
    <t>312120</t>
  </si>
  <si>
    <t>Nagrade</t>
  </si>
  <si>
    <t>312130</t>
  </si>
  <si>
    <t>Darovi</t>
  </si>
  <si>
    <t>312140</t>
  </si>
  <si>
    <t>Otpremnine</t>
  </si>
  <si>
    <t>312150</t>
  </si>
  <si>
    <t>Naknade za bolest, invalidnost i smrtni slučaj</t>
  </si>
  <si>
    <t>312160</t>
  </si>
  <si>
    <t>Regres za godišnji odmor</t>
  </si>
  <si>
    <t>312190</t>
  </si>
  <si>
    <t>Ostali nenavedeni rashodi za zaposlene</t>
  </si>
  <si>
    <t>313210</t>
  </si>
  <si>
    <t>321210</t>
  </si>
  <si>
    <t>Naknade za prijevoz na posao i s posla</t>
  </si>
  <si>
    <t>323720</t>
  </si>
  <si>
    <t>Ugovori o djelu</t>
  </si>
  <si>
    <t>323730</t>
  </si>
  <si>
    <t>Usluge odvjetnika i pravnog savjetovanja</t>
  </si>
  <si>
    <t>329520</t>
  </si>
  <si>
    <t>Sudske pristojbe</t>
  </si>
  <si>
    <t>329550</t>
  </si>
  <si>
    <t>Novčana naknada poslodavca zbog nezapošljavanja osoba s invaliditetom</t>
  </si>
  <si>
    <t>343390</t>
  </si>
  <si>
    <t>Ostale zatezne kamate</t>
  </si>
  <si>
    <t>Aktivnost A100209</t>
  </si>
  <si>
    <t>TEKUĆE I INVESTICIJSKO ODRŽAVANJE</t>
  </si>
  <si>
    <t>322410</t>
  </si>
  <si>
    <t>Materijal i dijelovi za tekuće i investicijsko održavanje građevinskih objekata</t>
  </si>
  <si>
    <t>322420</t>
  </si>
  <si>
    <t>Materijal i dijelovi za tekuće i investicijsko održavanje postrojenja i opreme</t>
  </si>
  <si>
    <t>322440</t>
  </si>
  <si>
    <t>Ostali materijal i dijelovi za tekuće i investicijsko održavanje</t>
  </si>
  <si>
    <t>323210</t>
  </si>
  <si>
    <t>Usluge tekućeg i investicijskog održavanja građevinskih objekata</t>
  </si>
  <si>
    <t>323220</t>
  </si>
  <si>
    <t>Usluge tekućeg i investicijskog održavanja postrojenja i opreme</t>
  </si>
  <si>
    <t>922210</t>
  </si>
  <si>
    <t>Manjak prihoda poslovanja</t>
  </si>
  <si>
    <t>Aktivnost A100210</t>
  </si>
  <si>
    <t>OPĆI POSLOVNI USTANOVA OSNOVNOG ŠKOLSTVA</t>
  </si>
  <si>
    <t>321110</t>
  </si>
  <si>
    <t>Dnevnice za službeni put u zemlji</t>
  </si>
  <si>
    <t>321120</t>
  </si>
  <si>
    <t>Dnevnice za službeni put u inozemstvu</t>
  </si>
  <si>
    <t>321130</t>
  </si>
  <si>
    <t>Naknade za smještaj na službenom putu u zemlji</t>
  </si>
  <si>
    <t>321140</t>
  </si>
  <si>
    <t>Naknade za smještaj na službenom putu u inozemstvu</t>
  </si>
  <si>
    <t>321150</t>
  </si>
  <si>
    <t>Naknade za prijevoz na službenom putu u zemlji</t>
  </si>
  <si>
    <t>321160</t>
  </si>
  <si>
    <t>Naknade za prijevoz na službenom putu u inozemstvu</t>
  </si>
  <si>
    <t>321170</t>
  </si>
  <si>
    <t>Dnevnice per diem</t>
  </si>
  <si>
    <t>321190</t>
  </si>
  <si>
    <t>Ostali rashodi za službena putovanja</t>
  </si>
  <si>
    <t>321310</t>
  </si>
  <si>
    <t>Seminari, savjetovanja i simpoziji</t>
  </si>
  <si>
    <t>321320</t>
  </si>
  <si>
    <t>Tečajevi i stručni ispiti</t>
  </si>
  <si>
    <t>321410</t>
  </si>
  <si>
    <t>Naknada za korištenje privatnog automobila u službene svrhe</t>
  </si>
  <si>
    <t>322110</t>
  </si>
  <si>
    <t>Uredski materijal</t>
  </si>
  <si>
    <t>322120</t>
  </si>
  <si>
    <t>Literatura (publikacije, časopisi, glasila, knjige i ostalo)</t>
  </si>
  <si>
    <t>322140</t>
  </si>
  <si>
    <t>Materijal i sredstva za čišćenje i održavanje</t>
  </si>
  <si>
    <t>322160</t>
  </si>
  <si>
    <t>Materijal za higijenske potrebe i njegu</t>
  </si>
  <si>
    <t>322190</t>
  </si>
  <si>
    <t>Ostali materijal za potrebe redovnog poslovanja</t>
  </si>
  <si>
    <t>322240</t>
  </si>
  <si>
    <t>Namirnice</t>
  </si>
  <si>
    <t>322310</t>
  </si>
  <si>
    <t>Električna energija</t>
  </si>
  <si>
    <t>322330</t>
  </si>
  <si>
    <t>Plin</t>
  </si>
  <si>
    <t>322510</t>
  </si>
  <si>
    <t>Sitni inventar</t>
  </si>
  <si>
    <t>322710</t>
  </si>
  <si>
    <t>323110</t>
  </si>
  <si>
    <t>Usluge telefona, telefaksa</t>
  </si>
  <si>
    <t>323130</t>
  </si>
  <si>
    <t>Poštarina (pisma, tiskanice i sl.)</t>
  </si>
  <si>
    <t>323190</t>
  </si>
  <si>
    <t>Ostale usluge za komunikaciju i prijevoz</t>
  </si>
  <si>
    <t>323310</t>
  </si>
  <si>
    <t>Elektronski mediji</t>
  </si>
  <si>
    <t>323320</t>
  </si>
  <si>
    <t>Tisak</t>
  </si>
  <si>
    <t>323390</t>
  </si>
  <si>
    <t>Ostale usluge promidžbe i informiranja</t>
  </si>
  <si>
    <t>323410</t>
  </si>
  <si>
    <t>Opskrba vodom</t>
  </si>
  <si>
    <t>323420</t>
  </si>
  <si>
    <t>Iznošenje i odvoz smeća</t>
  </si>
  <si>
    <t>323430</t>
  </si>
  <si>
    <t>Deratizacija i dezinsekcija</t>
  </si>
  <si>
    <t>323440</t>
  </si>
  <si>
    <t>Dimnjačarske i ekološke usluge</t>
  </si>
  <si>
    <t>323490</t>
  </si>
  <si>
    <t>Ostale komunalne usluge</t>
  </si>
  <si>
    <t>323610</t>
  </si>
  <si>
    <t>Obvezni i preventivni zdravstveni pregledi zaposlenika</t>
  </si>
  <si>
    <t>323630</t>
  </si>
  <si>
    <t>Laboratorijske usluge</t>
  </si>
  <si>
    <t>323790</t>
  </si>
  <si>
    <t>Ostale intelektualne usluge</t>
  </si>
  <si>
    <t>323890</t>
  </si>
  <si>
    <t>Ostale računalne usluge</t>
  </si>
  <si>
    <t>323910</t>
  </si>
  <si>
    <t>Grafičke i tiskarske usluge, usluge kopiranja i uvezivanja i slično</t>
  </si>
  <si>
    <t>323920</t>
  </si>
  <si>
    <t>Film i izrada fotografija</t>
  </si>
  <si>
    <t>323930</t>
  </si>
  <si>
    <t>Uređenje prostora</t>
  </si>
  <si>
    <t>323950</t>
  </si>
  <si>
    <t>Usluge čišćenja, pranja i slično</t>
  </si>
  <si>
    <t>323960</t>
  </si>
  <si>
    <t>Usluge čuvanja imovine i osoba</t>
  </si>
  <si>
    <t>323990</t>
  </si>
  <si>
    <t>Ostale nespomenute usluge</t>
  </si>
  <si>
    <t>324110</t>
  </si>
  <si>
    <t>Naknade troškova službenog puta</t>
  </si>
  <si>
    <t>329220</t>
  </si>
  <si>
    <t>Premije osiguranja ostale imovine</t>
  </si>
  <si>
    <t>329310</t>
  </si>
  <si>
    <t>329410</t>
  </si>
  <si>
    <t>Tuzemne članarine</t>
  </si>
  <si>
    <t>329590</t>
  </si>
  <si>
    <t>Ostale pristojbe i naknade</t>
  </si>
  <si>
    <t>329910</t>
  </si>
  <si>
    <t>Rashodi protokola (vijenci, cvijeće, svijeće i slično)</t>
  </si>
  <si>
    <t>329990</t>
  </si>
  <si>
    <t>343120</t>
  </si>
  <si>
    <t>Usluge platnog prometa</t>
  </si>
  <si>
    <t>372210</t>
  </si>
  <si>
    <t>Sufinanciranje cijene prijevoza</t>
  </si>
  <si>
    <t>372240</t>
  </si>
  <si>
    <t>Prehrana</t>
  </si>
  <si>
    <t>372290</t>
  </si>
  <si>
    <t>Ostale naknade iz proračuna u naravi</t>
  </si>
  <si>
    <t>381170</t>
  </si>
  <si>
    <t>Tekuće donacije građanima i kućanstvima</t>
  </si>
  <si>
    <t>381290</t>
  </si>
  <si>
    <t>Ostale tekuće donacije u naravi</t>
  </si>
  <si>
    <t>Aktivnost A100248</t>
  </si>
  <si>
    <t>MEDNI DANI</t>
  </si>
  <si>
    <t>Aktivnost A100268</t>
  </si>
  <si>
    <t>SHEMA ŠKOLSKOG VOĆA 2023/2024</t>
  </si>
  <si>
    <t>Aktivnost A100269</t>
  </si>
  <si>
    <t>POMOĆNIK U NASTAVI 2023/2024</t>
  </si>
  <si>
    <t>Aktivnost A100276</t>
  </si>
  <si>
    <t>POMOĆNIK U NASTAVI 2024/2025</t>
  </si>
  <si>
    <t>Aktivnost A100277</t>
  </si>
  <si>
    <t>ŠKOLSKA SHEMA 2024/2025</t>
  </si>
  <si>
    <t>Aktivnost K100117</t>
  </si>
  <si>
    <t>KAPITALNO ULAGANJE U OSNOVNO ŠKOLSTVO</t>
  </si>
  <si>
    <t>412310</t>
  </si>
  <si>
    <t>412610</t>
  </si>
  <si>
    <t>422110</t>
  </si>
  <si>
    <t>Računala i računalna oprema</t>
  </si>
  <si>
    <t>422120</t>
  </si>
  <si>
    <t>Uredski namještaj</t>
  </si>
  <si>
    <t>422310</t>
  </si>
  <si>
    <t>Oprema za grijanje, ventilaciju i hlađenje</t>
  </si>
  <si>
    <t>422620</t>
  </si>
  <si>
    <t>Glazbeni instrumenti i oprema</t>
  </si>
  <si>
    <t>422710</t>
  </si>
  <si>
    <t>Uređaji</t>
  </si>
  <si>
    <t>422730</t>
  </si>
  <si>
    <t>Oprema</t>
  </si>
  <si>
    <t>424110</t>
  </si>
  <si>
    <t>451110</t>
  </si>
  <si>
    <t>Plaće po sudskim presudama</t>
  </si>
  <si>
    <t>Doprinos za obvezno osiguranje u slučaju nezaposlenosti</t>
  </si>
  <si>
    <t>Naknade za prijevou na službenom putu u zemlji</t>
  </si>
  <si>
    <t>Zatezne kamate na doprinose</t>
  </si>
  <si>
    <t>Motorni benzin i dizel gorivo</t>
  </si>
  <si>
    <t>Zakupnine i najamnine za opremu</t>
  </si>
  <si>
    <t>IZVORNI PLAN ILI REBALANS 2025.*</t>
  </si>
  <si>
    <t>TEKUĆI PLAN 2025.*</t>
  </si>
  <si>
    <t xml:space="preserve">OSTVARENJE/ IZVRŠENJE 
1.-6.2025. </t>
  </si>
  <si>
    <t>IZVRŠENJE FINANCIJSKOG PLANA OSNOVNE ŠKOLE VLADIMIRA NAZORA,  VINKOVCI
ZA PRVO POLUGODIŠTE 2025. GODINE</t>
  </si>
  <si>
    <t xml:space="preserve">OSTVARENJE/IZVRŠENJE 
1.-6.2025. </t>
  </si>
  <si>
    <t>11 Opći prihodi i primici (nenamjenski)</t>
  </si>
  <si>
    <t>12 Opći prihodi i primici</t>
  </si>
  <si>
    <t>4 Prihodi za posebne namjene</t>
  </si>
  <si>
    <t xml:space="preserve"> 46 Prihodi za posebne namjene</t>
  </si>
  <si>
    <t xml:space="preserve"> 51 Tekuće pomoći iz državnog proračuna</t>
  </si>
  <si>
    <t xml:space="preserve"> 52 Tekuće pomoći iz županijskog proračuna</t>
  </si>
  <si>
    <t>53 Kapitalne pomoći iz državnog proračuna</t>
  </si>
  <si>
    <t xml:space="preserve">  61 Donacije</t>
  </si>
  <si>
    <t xml:space="preserve">  64 Donacije trgovačkih društava</t>
  </si>
  <si>
    <t>12 Decentralizirana funkcija - osnovno školstvo</t>
  </si>
  <si>
    <t>11 Opći prihodi i primici nenamjenski)</t>
  </si>
  <si>
    <t>46 Prihodi za posebne namjene</t>
  </si>
  <si>
    <t>58 EU projekti</t>
  </si>
  <si>
    <t>240,67drž+4370,52 eu</t>
  </si>
  <si>
    <t>Izvršenje 2024</t>
  </si>
  <si>
    <t>Izvršenje 2025</t>
  </si>
  <si>
    <t>Doprinosi za obvezno zdravstveno osiguranje zaštite zdravlja na radu</t>
  </si>
  <si>
    <t>Aktivnost A100278</t>
  </si>
  <si>
    <t>ŠKOLSKA SHEMA 2025/2026</t>
  </si>
  <si>
    <t>096 Dodatne usluge u obrazovanju</t>
  </si>
  <si>
    <t xml:space="preserve"> IZVRŠENJE 
1.-6.2024. </t>
  </si>
  <si>
    <t xml:space="preserve"> IZVRŠENJE 
1.-6.2025. </t>
  </si>
  <si>
    <t>INDEKS 7=6/5*100</t>
  </si>
  <si>
    <t>KONTO</t>
  </si>
  <si>
    <t xml:space="preserve">NAZIV </t>
  </si>
  <si>
    <t>Tekući plan 2025.</t>
  </si>
  <si>
    <t>Izvršenje 2025 1.-6. 2025.</t>
  </si>
  <si>
    <t>Izvršenje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</si>
</sst>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</font>
    <font>
      <sz val="11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indexed="8"/>
      <name val="Arial+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theme="1"/>
      <name val="Arial+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10"/>
      <color theme="9" tint="-0.499984740745262"/>
      <name val="Arial"/>
      <family val="2"/>
      <charset val="238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name val="Arial"/>
      <family val="2"/>
    </font>
    <font>
      <b/>
      <i/>
      <sz val="9"/>
      <color theme="1"/>
      <name val="Arial"/>
      <family val="2"/>
      <charset val="238"/>
    </font>
    <font>
      <b/>
      <i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rgb="FF000080"/>
      </right>
      <top style="thin">
        <color rgb="FFC0C0C0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/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/>
    <xf numFmtId="0" fontId="11" fillId="0" borderId="5" xfId="0" applyFont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9" fontId="14" fillId="0" borderId="3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left" vertical="top" wrapText="1"/>
    </xf>
    <xf numFmtId="49" fontId="19" fillId="0" borderId="11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top" wrapText="1"/>
    </xf>
    <xf numFmtId="49" fontId="19" fillId="0" borderId="12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1" fillId="0" borderId="3" xfId="0" applyNumberFormat="1" applyFont="1" applyBorder="1"/>
    <xf numFmtId="4" fontId="20" fillId="0" borderId="7" xfId="0" applyNumberFormat="1" applyFont="1" applyBorder="1" applyAlignment="1" applyProtection="1">
      <alignment horizontal="right" vertical="top" shrinkToFit="1"/>
      <protection locked="0"/>
    </xf>
    <xf numFmtId="4" fontId="22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49" fontId="26" fillId="0" borderId="3" xfId="0" applyNumberFormat="1" applyFont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vertical="center" wrapText="1"/>
    </xf>
    <xf numFmtId="49" fontId="26" fillId="0" borderId="8" xfId="0" applyNumberFormat="1" applyFont="1" applyBorder="1" applyAlignment="1">
      <alignment horizontal="left" vertical="center" wrapText="1" shrinkToFit="1"/>
    </xf>
    <xf numFmtId="49" fontId="24" fillId="0" borderId="3" xfId="0" applyNumberFormat="1" applyFont="1" applyBorder="1" applyAlignment="1">
      <alignment horizontal="left" vertical="center" wrapText="1" shrinkToFit="1"/>
    </xf>
    <xf numFmtId="0" fontId="24" fillId="2" borderId="3" xfId="0" quotePrefix="1" applyFont="1" applyFill="1" applyBorder="1" applyAlignment="1">
      <alignment horizontal="left"/>
    </xf>
    <xf numFmtId="49" fontId="26" fillId="0" borderId="3" xfId="0" applyNumberFormat="1" applyFont="1" applyBorder="1" applyAlignment="1">
      <alignment horizontal="left" wrapText="1"/>
    </xf>
    <xf numFmtId="4" fontId="24" fillId="0" borderId="13" xfId="0" applyNumberFormat="1" applyFont="1" applyBorder="1" applyAlignment="1">
      <alignment horizontal="right"/>
    </xf>
    <xf numFmtId="0" fontId="24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4" fontId="5" fillId="2" borderId="3" xfId="0" applyNumberFormat="1" applyFont="1" applyFill="1" applyBorder="1"/>
    <xf numFmtId="4" fontId="25" fillId="0" borderId="3" xfId="0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27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28" fillId="2" borderId="3" xfId="0" applyFont="1" applyFill="1" applyBorder="1" applyAlignment="1">
      <alignment horizontal="left" vertical="center" wrapText="1"/>
    </xf>
    <xf numFmtId="4" fontId="29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vertical="center" wrapText="1"/>
    </xf>
    <xf numFmtId="4" fontId="5" fillId="3" borderId="3" xfId="0" quotePrefix="1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vertical="center" wrapText="1"/>
    </xf>
    <xf numFmtId="4" fontId="31" fillId="0" borderId="3" xfId="0" applyNumberFormat="1" applyFont="1" applyBorder="1"/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left" vertical="center" wrapText="1"/>
    </xf>
    <xf numFmtId="4" fontId="32" fillId="2" borderId="3" xfId="0" applyNumberFormat="1" applyFont="1" applyFill="1" applyBorder="1" applyAlignment="1">
      <alignment vertical="center" wrapText="1"/>
    </xf>
    <xf numFmtId="4" fontId="33" fillId="0" borderId="3" xfId="0" applyNumberFormat="1" applyFont="1" applyBorder="1"/>
    <xf numFmtId="0" fontId="5" fillId="0" borderId="3" xfId="0" quotePrefix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49" fontId="14" fillId="0" borderId="8" xfId="0" applyNumberFormat="1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" fontId="8" fillId="3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0" fontId="0" fillId="0" borderId="0" xfId="0"/>
    <xf numFmtId="0" fontId="1" fillId="0" borderId="0" xfId="0" applyFont="1"/>
    <xf numFmtId="4" fontId="38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39" fillId="2" borderId="3" xfId="0" applyNumberFormat="1" applyFont="1" applyFill="1" applyBorder="1" applyAlignment="1">
      <alignment horizontal="right"/>
    </xf>
    <xf numFmtId="4" fontId="40" fillId="2" borderId="3" xfId="0" applyNumberFormat="1" applyFont="1" applyFill="1" applyBorder="1" applyAlignment="1">
      <alignment horizontal="right"/>
    </xf>
    <xf numFmtId="4" fontId="39" fillId="4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4" fontId="36" fillId="0" borderId="3" xfId="0" applyNumberFormat="1" applyFont="1" applyBorder="1" applyAlignment="1">
      <alignment horizontal="right"/>
    </xf>
    <xf numFmtId="0" fontId="0" fillId="0" borderId="0" xfId="0" applyFont="1"/>
    <xf numFmtId="0" fontId="1" fillId="2" borderId="0" xfId="0" applyFont="1" applyFill="1"/>
    <xf numFmtId="49" fontId="41" fillId="0" borderId="3" xfId="0" applyNumberFormat="1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49" fontId="41" fillId="0" borderId="3" xfId="0" applyNumberFormat="1" applyFont="1" applyBorder="1" applyAlignment="1">
      <alignment horizontal="left" vertical="center" wrapText="1"/>
    </xf>
    <xf numFmtId="49" fontId="42" fillId="0" borderId="3" xfId="0" applyNumberFormat="1" applyFont="1" applyBorder="1" applyAlignment="1">
      <alignment horizontal="left" vertical="center" wrapText="1"/>
    </xf>
    <xf numFmtId="4" fontId="43" fillId="0" borderId="3" xfId="0" applyNumberFormat="1" applyFont="1" applyBorder="1" applyAlignment="1" applyProtection="1">
      <alignment horizontal="right" vertical="center" shrinkToFit="1"/>
      <protection locked="0"/>
    </xf>
    <xf numFmtId="4" fontId="44" fillId="0" borderId="3" xfId="0" applyNumberFormat="1" applyFont="1" applyBorder="1" applyAlignment="1" applyProtection="1">
      <alignment horizontal="right" vertical="center" shrinkToFit="1"/>
      <protection locked="0"/>
    </xf>
    <xf numFmtId="4" fontId="44" fillId="0" borderId="6" xfId="0" applyNumberFormat="1" applyFont="1" applyBorder="1" applyAlignment="1" applyProtection="1">
      <alignment horizontal="right" vertical="top" shrinkToFit="1"/>
      <protection locked="0"/>
    </xf>
    <xf numFmtId="0" fontId="45" fillId="2" borderId="3" xfId="0" applyFont="1" applyFill="1" applyBorder="1" applyAlignment="1">
      <alignment horizontal="left" vertical="center" wrapText="1"/>
    </xf>
    <xf numFmtId="0" fontId="46" fillId="0" borderId="0" xfId="0" applyFont="1"/>
    <xf numFmtId="0" fontId="37" fillId="0" borderId="0" xfId="0" applyFont="1"/>
    <xf numFmtId="0" fontId="0" fillId="0" borderId="0" xfId="0"/>
    <xf numFmtId="4" fontId="16" fillId="0" borderId="3" xfId="0" applyNumberFormat="1" applyFont="1" applyBorder="1" applyAlignment="1" applyProtection="1">
      <alignment horizontal="right" shrinkToFit="1"/>
      <protection locked="0"/>
    </xf>
    <xf numFmtId="4" fontId="12" fillId="0" borderId="0" xfId="0" applyNumberFormat="1" applyFont="1" applyAlignment="1">
      <alignment vertical="top" wrapText="1"/>
    </xf>
    <xf numFmtId="0" fontId="0" fillId="2" borderId="0" xfId="0" applyFont="1" applyFill="1" applyAlignment="1">
      <alignment horizontal="center"/>
    </xf>
    <xf numFmtId="0" fontId="25" fillId="6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/>
    </xf>
    <xf numFmtId="4" fontId="25" fillId="6" borderId="3" xfId="0" applyNumberFormat="1" applyFont="1" applyFill="1" applyBorder="1"/>
    <xf numFmtId="10" fontId="25" fillId="6" borderId="3" xfId="0" applyNumberFormat="1" applyFont="1" applyFill="1" applyBorder="1" applyAlignment="1">
      <alignment horizontal="center"/>
    </xf>
    <xf numFmtId="0" fontId="49" fillId="7" borderId="3" xfId="0" applyFont="1" applyFill="1" applyBorder="1" applyAlignment="1" applyProtection="1">
      <alignment horizontal="center" vertical="center" wrapText="1"/>
      <protection locked="0"/>
    </xf>
    <xf numFmtId="0" fontId="49" fillId="7" borderId="3" xfId="0" applyFont="1" applyFill="1" applyBorder="1" applyAlignment="1" applyProtection="1">
      <alignment vertical="center" wrapText="1" readingOrder="1"/>
      <protection locked="0"/>
    </xf>
    <xf numFmtId="4" fontId="50" fillId="8" borderId="3" xfId="0" applyNumberFormat="1" applyFont="1" applyFill="1" applyBorder="1"/>
    <xf numFmtId="10" fontId="50" fillId="8" borderId="3" xfId="0" applyNumberFormat="1" applyFont="1" applyFill="1" applyBorder="1" applyAlignment="1">
      <alignment horizontal="center"/>
    </xf>
    <xf numFmtId="0" fontId="51" fillId="9" borderId="3" xfId="0" applyFont="1" applyFill="1" applyBorder="1" applyAlignment="1" applyProtection="1">
      <alignment horizontal="center" vertical="center" wrapText="1"/>
      <protection locked="0"/>
    </xf>
    <xf numFmtId="0" fontId="51" fillId="9" borderId="3" xfId="0" applyFont="1" applyFill="1" applyBorder="1" applyAlignment="1" applyProtection="1">
      <alignment vertical="center" wrapText="1" readingOrder="1"/>
      <protection locked="0"/>
    </xf>
    <xf numFmtId="4" fontId="52" fillId="0" borderId="3" xfId="0" applyNumberFormat="1" applyFont="1" applyBorder="1"/>
    <xf numFmtId="10" fontId="52" fillId="0" borderId="3" xfId="0" applyNumberFormat="1" applyFont="1" applyBorder="1" applyAlignment="1">
      <alignment horizontal="center"/>
    </xf>
    <xf numFmtId="0" fontId="0" fillId="2" borderId="0" xfId="0" applyFont="1" applyFill="1"/>
    <xf numFmtId="0" fontId="0" fillId="0" borderId="0" xfId="0" applyAlignment="1">
      <alignment horizont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49" fontId="53" fillId="0" borderId="3" xfId="0" applyNumberFormat="1" applyFont="1" applyBorder="1" applyAlignment="1">
      <alignment horizontal="left" vertical="center" wrapText="1"/>
    </xf>
    <xf numFmtId="4" fontId="33" fillId="0" borderId="3" xfId="0" applyNumberFormat="1" applyFont="1" applyBorder="1" applyAlignment="1">
      <alignment horizontal="right"/>
    </xf>
    <xf numFmtId="49" fontId="54" fillId="0" borderId="3" xfId="0" applyNumberFormat="1" applyFont="1" applyBorder="1" applyAlignment="1">
      <alignment horizontal="left" vertical="center" wrapText="1" shrinkToFit="1"/>
    </xf>
    <xf numFmtId="0" fontId="33" fillId="0" borderId="0" xfId="0" applyFont="1"/>
    <xf numFmtId="49" fontId="54" fillId="0" borderId="3" xfId="0" applyNumberFormat="1" applyFont="1" applyBorder="1" applyAlignment="1">
      <alignment horizontal="left" vertical="center" wrapText="1"/>
    </xf>
    <xf numFmtId="49" fontId="55" fillId="0" borderId="8" xfId="0" applyNumberFormat="1" applyFont="1" applyBorder="1" applyAlignment="1">
      <alignment horizontal="left" vertical="center" wrapText="1"/>
    </xf>
    <xf numFmtId="49" fontId="53" fillId="0" borderId="3" xfId="0" applyNumberFormat="1" applyFont="1" applyBorder="1" applyAlignment="1">
      <alignment horizontal="left" vertical="center" wrapText="1" shrinkToFit="1"/>
    </xf>
    <xf numFmtId="4" fontId="0" fillId="0" borderId="3" xfId="0" applyNumberFormat="1" applyFont="1" applyBorder="1"/>
    <xf numFmtId="4" fontId="0" fillId="0" borderId="0" xfId="0" applyNumberFormat="1" applyFont="1"/>
    <xf numFmtId="0" fontId="5" fillId="0" borderId="3" xfId="0" quotePrefix="1" applyFont="1" applyBorder="1" applyAlignment="1">
      <alignment horizontal="center" vertical="center" wrapText="1"/>
    </xf>
    <xf numFmtId="0" fontId="0" fillId="0" borderId="0" xfId="0"/>
    <xf numFmtId="4" fontId="30" fillId="2" borderId="3" xfId="0" applyNumberFormat="1" applyFont="1" applyFill="1" applyBorder="1" applyAlignment="1">
      <alignment horizontal="right"/>
    </xf>
    <xf numFmtId="4" fontId="25" fillId="3" borderId="3" xfId="0" applyNumberFormat="1" applyFont="1" applyFill="1" applyBorder="1"/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48" fillId="10" borderId="14" xfId="0" applyFont="1" applyFill="1" applyBorder="1" applyAlignment="1" applyProtection="1">
      <alignment horizontal="center" vertical="center" wrapText="1" readingOrder="1"/>
      <protection locked="0"/>
    </xf>
    <xf numFmtId="0" fontId="48" fillId="10" borderId="8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>
      <alignment horizontal="center"/>
    </xf>
    <xf numFmtId="0" fontId="5" fillId="3" borderId="14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48" fillId="5" borderId="3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5"/>
  <sheetViews>
    <sheetView workbookViewId="0">
      <selection activeCell="G27" sqref="G27"/>
    </sheetView>
  </sheetViews>
  <sheetFormatPr defaultRowHeight="1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>
      <c r="B1" s="165" t="s">
        <v>386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24"/>
    </row>
    <row r="2" spans="2:13" ht="18" customHeigh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3"/>
    </row>
    <row r="3" spans="2:13" ht="15.75" customHeight="1">
      <c r="B3" s="165" t="s">
        <v>11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23"/>
    </row>
    <row r="4" spans="2:13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4"/>
    </row>
    <row r="5" spans="2:13" ht="18" customHeight="1">
      <c r="B5" s="165" t="s">
        <v>57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22"/>
    </row>
    <row r="6" spans="2:13" ht="18" customHeight="1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22"/>
    </row>
    <row r="7" spans="2:13" ht="18" customHeight="1">
      <c r="B7" s="182" t="s">
        <v>71</v>
      </c>
      <c r="C7" s="182"/>
      <c r="D7" s="182"/>
      <c r="E7" s="182"/>
      <c r="F7" s="182"/>
      <c r="G7" s="94"/>
      <c r="H7" s="95"/>
      <c r="I7" s="95"/>
      <c r="J7" s="95"/>
      <c r="K7" s="26"/>
      <c r="L7" s="26"/>
    </row>
    <row r="8" spans="2:13" ht="25.5">
      <c r="B8" s="175" t="s">
        <v>7</v>
      </c>
      <c r="C8" s="175"/>
      <c r="D8" s="175"/>
      <c r="E8" s="175"/>
      <c r="F8" s="175"/>
      <c r="G8" s="146" t="s">
        <v>186</v>
      </c>
      <c r="H8" s="146" t="s">
        <v>383</v>
      </c>
      <c r="I8" s="146" t="s">
        <v>384</v>
      </c>
      <c r="J8" s="146" t="s">
        <v>387</v>
      </c>
      <c r="K8" s="89" t="s">
        <v>29</v>
      </c>
      <c r="L8" s="89" t="s">
        <v>54</v>
      </c>
    </row>
    <row r="9" spans="2:13">
      <c r="B9" s="176">
        <v>1</v>
      </c>
      <c r="C9" s="176"/>
      <c r="D9" s="176"/>
      <c r="E9" s="176"/>
      <c r="F9" s="177"/>
      <c r="G9" s="89">
        <v>2</v>
      </c>
      <c r="H9" s="2">
        <v>3</v>
      </c>
      <c r="I9" s="2">
        <v>4</v>
      </c>
      <c r="J9" s="2">
        <v>5</v>
      </c>
      <c r="K9" s="2" t="s">
        <v>41</v>
      </c>
      <c r="L9" s="2" t="s">
        <v>42</v>
      </c>
    </row>
    <row r="10" spans="2:13">
      <c r="B10" s="171" t="s">
        <v>31</v>
      </c>
      <c r="C10" s="172"/>
      <c r="D10" s="172"/>
      <c r="E10" s="172"/>
      <c r="F10" s="173"/>
      <c r="G10" s="71">
        <f>' Račun prihoda i rashoda'!G11</f>
        <v>786573.35000000009</v>
      </c>
      <c r="H10" s="77">
        <f>' Račun prihoda i rashoda'!H11</f>
        <v>1942077.1600000001</v>
      </c>
      <c r="I10" s="77">
        <f>' Račun prihoda i rashoda'!I11</f>
        <v>1944292.87</v>
      </c>
      <c r="J10" s="77">
        <f>' Račun prihoda i rashoda'!J11</f>
        <v>879115.42999999993</v>
      </c>
      <c r="K10" s="73"/>
      <c r="L10" s="73"/>
    </row>
    <row r="11" spans="2:13">
      <c r="B11" s="174" t="s">
        <v>30</v>
      </c>
      <c r="C11" s="173"/>
      <c r="D11" s="173"/>
      <c r="E11" s="173"/>
      <c r="F11" s="173"/>
      <c r="G11" s="71">
        <f>' Račun prihoda i rashoda'!G43</f>
        <v>0</v>
      </c>
      <c r="H11" s="77">
        <f>' Račun prihoda i rashoda'!H43</f>
        <v>25847.53</v>
      </c>
      <c r="I11" s="77">
        <f>' Račun prihoda i rashoda'!I43</f>
        <v>25847.53</v>
      </c>
      <c r="J11" s="77">
        <f>' Račun prihoda i rashoda'!J43</f>
        <v>0</v>
      </c>
      <c r="K11" s="73"/>
      <c r="L11" s="73"/>
    </row>
    <row r="12" spans="2:13">
      <c r="B12" s="168" t="s">
        <v>0</v>
      </c>
      <c r="C12" s="169"/>
      <c r="D12" s="169"/>
      <c r="E12" s="169"/>
      <c r="F12" s="170"/>
      <c r="G12" s="78">
        <f>SUM(G10+G11)</f>
        <v>786573.35000000009</v>
      </c>
      <c r="H12" s="78">
        <f t="shared" ref="H12:J12" si="0">SUM(H10+H11)</f>
        <v>1967924.6900000002</v>
      </c>
      <c r="I12" s="78">
        <f t="shared" si="0"/>
        <v>1970140.4000000001</v>
      </c>
      <c r="J12" s="78">
        <f t="shared" si="0"/>
        <v>879115.42999999993</v>
      </c>
      <c r="K12" s="74">
        <f>SUM(J12/G12*100)</f>
        <v>111.76521935303299</v>
      </c>
      <c r="L12" s="74">
        <f>SUM(J12/I12*100)</f>
        <v>44.621968566301156</v>
      </c>
    </row>
    <row r="13" spans="2:13">
      <c r="B13" s="181" t="s">
        <v>32</v>
      </c>
      <c r="C13" s="172"/>
      <c r="D13" s="172"/>
      <c r="E13" s="172"/>
      <c r="F13" s="172"/>
      <c r="G13" s="72">
        <f>' Račun prihoda i rashoda'!G52</f>
        <v>792228.11999999988</v>
      </c>
      <c r="H13" s="77">
        <f>' Račun prihoda i rashoda'!H52</f>
        <v>1920090.14</v>
      </c>
      <c r="I13" s="77">
        <f>' Račun prihoda i rashoda'!I52</f>
        <v>1922305.85</v>
      </c>
      <c r="J13" s="77">
        <f>' Račun prihoda i rashoda'!J52</f>
        <v>1022044.9400000002</v>
      </c>
      <c r="K13" s="75"/>
      <c r="L13" s="75"/>
    </row>
    <row r="14" spans="2:13">
      <c r="B14" s="174" t="s">
        <v>33</v>
      </c>
      <c r="C14" s="173"/>
      <c r="D14" s="173"/>
      <c r="E14" s="173"/>
      <c r="F14" s="173"/>
      <c r="G14" s="71">
        <f>' Račun prihoda i rashoda'!G107</f>
        <v>4132.63</v>
      </c>
      <c r="H14" s="77">
        <f>' Račun prihoda i rashoda'!H107</f>
        <v>47834.549999999996</v>
      </c>
      <c r="I14" s="77">
        <f>' Račun prihoda i rashoda'!I107</f>
        <v>47834.549999999996</v>
      </c>
      <c r="J14" s="77">
        <f>' Račun prihoda i rashoda'!J107</f>
        <v>4295.53</v>
      </c>
      <c r="K14" s="75"/>
      <c r="L14" s="75"/>
    </row>
    <row r="15" spans="2:13">
      <c r="B15" s="16" t="s">
        <v>1</v>
      </c>
      <c r="C15" s="90"/>
      <c r="D15" s="90"/>
      <c r="E15" s="90"/>
      <c r="F15" s="90"/>
      <c r="G15" s="78">
        <f>SUM(G13+G14)</f>
        <v>796360.74999999988</v>
      </c>
      <c r="H15" s="78">
        <f t="shared" ref="H15:J15" si="1">SUM(H13+H14)</f>
        <v>1967924.69</v>
      </c>
      <c r="I15" s="78">
        <f t="shared" si="1"/>
        <v>1970140.4000000001</v>
      </c>
      <c r="J15" s="78">
        <f t="shared" si="1"/>
        <v>1026340.4700000002</v>
      </c>
      <c r="K15" s="74">
        <f>SUM(J15/G15*100)</f>
        <v>128.8788366327698</v>
      </c>
      <c r="L15" s="74">
        <f>SUM(J15/I15*100)</f>
        <v>52.094788269912144</v>
      </c>
    </row>
    <row r="16" spans="2:13">
      <c r="B16" s="179" t="s">
        <v>2</v>
      </c>
      <c r="C16" s="180"/>
      <c r="D16" s="180"/>
      <c r="E16" s="180"/>
      <c r="F16" s="180"/>
      <c r="G16" s="96">
        <f>SUM(G12-G15)</f>
        <v>-9787.3999999997905</v>
      </c>
      <c r="H16" s="96">
        <f t="shared" ref="H16:J16" si="2">SUM(H12-H15)</f>
        <v>2.3283064365386963E-10</v>
      </c>
      <c r="I16" s="96">
        <f t="shared" si="2"/>
        <v>0</v>
      </c>
      <c r="J16" s="96">
        <f t="shared" si="2"/>
        <v>-147225.04000000027</v>
      </c>
      <c r="K16" s="76"/>
      <c r="L16" s="76"/>
    </row>
    <row r="17" spans="1:49">
      <c r="B17" s="93"/>
      <c r="C17" s="97"/>
      <c r="D17" s="97"/>
      <c r="E17" s="97"/>
      <c r="F17" s="97"/>
      <c r="G17" s="97"/>
      <c r="H17" s="97"/>
      <c r="I17" s="97"/>
      <c r="J17" s="97"/>
      <c r="K17" s="1"/>
      <c r="L17" s="1"/>
      <c r="M17" s="1"/>
    </row>
    <row r="18" spans="1:49" ht="18" customHeight="1">
      <c r="B18" s="182" t="s">
        <v>65</v>
      </c>
      <c r="C18" s="182"/>
      <c r="D18" s="182"/>
      <c r="E18" s="182"/>
      <c r="F18" s="182"/>
      <c r="G18" s="97"/>
      <c r="H18" s="97"/>
      <c r="I18" s="97"/>
      <c r="J18" s="97"/>
      <c r="K18" s="1"/>
      <c r="L18" s="1"/>
      <c r="M18" s="1"/>
    </row>
    <row r="19" spans="1:49" ht="25.5">
      <c r="B19" s="175" t="s">
        <v>7</v>
      </c>
      <c r="C19" s="175"/>
      <c r="D19" s="175"/>
      <c r="E19" s="175"/>
      <c r="F19" s="175"/>
      <c r="G19" s="158" t="s">
        <v>186</v>
      </c>
      <c r="H19" s="2" t="s">
        <v>178</v>
      </c>
      <c r="I19" s="2" t="s">
        <v>177</v>
      </c>
      <c r="J19" s="2" t="s">
        <v>186</v>
      </c>
      <c r="K19" s="2" t="s">
        <v>29</v>
      </c>
      <c r="L19" s="2" t="s">
        <v>54</v>
      </c>
    </row>
    <row r="20" spans="1:49">
      <c r="B20" s="183">
        <v>1</v>
      </c>
      <c r="C20" s="184"/>
      <c r="D20" s="184"/>
      <c r="E20" s="184"/>
      <c r="F20" s="184"/>
      <c r="G20" s="98">
        <v>2</v>
      </c>
      <c r="H20" s="2">
        <v>3</v>
      </c>
      <c r="I20" s="2">
        <v>4</v>
      </c>
      <c r="J20" s="2">
        <v>5</v>
      </c>
      <c r="K20" s="2" t="s">
        <v>41</v>
      </c>
      <c r="L20" s="2" t="s">
        <v>42</v>
      </c>
    </row>
    <row r="21" spans="1:49" ht="15.75" customHeight="1">
      <c r="B21" s="171" t="s">
        <v>34</v>
      </c>
      <c r="C21" s="185"/>
      <c r="D21" s="185"/>
      <c r="E21" s="185"/>
      <c r="F21" s="185"/>
      <c r="G21" s="79">
        <f>'Račun financiranja'!G9</f>
        <v>0</v>
      </c>
      <c r="H21" s="77">
        <f>'Račun financiranja'!H9</f>
        <v>0</v>
      </c>
      <c r="I21" s="77">
        <f>'Račun financiranja'!I9</f>
        <v>0</v>
      </c>
      <c r="J21" s="77">
        <f>'Račun financiranja'!J9</f>
        <v>0</v>
      </c>
      <c r="K21" s="73"/>
      <c r="L21" s="73"/>
    </row>
    <row r="22" spans="1:49">
      <c r="B22" s="171" t="s">
        <v>35</v>
      </c>
      <c r="C22" s="172"/>
      <c r="D22" s="172"/>
      <c r="E22" s="172"/>
      <c r="F22" s="172"/>
      <c r="G22" s="72">
        <f>'Račun financiranja'!G13</f>
        <v>0</v>
      </c>
      <c r="H22" s="77">
        <f>'Račun financiranja'!H13</f>
        <v>0</v>
      </c>
      <c r="I22" s="77">
        <f>'Račun financiranja'!I13</f>
        <v>0</v>
      </c>
      <c r="J22" s="77">
        <f>'Račun financiranja'!J13</f>
        <v>0</v>
      </c>
      <c r="K22" s="73"/>
      <c r="L22" s="73"/>
    </row>
    <row r="23" spans="1:49" ht="15" customHeight="1">
      <c r="B23" s="186" t="s">
        <v>55</v>
      </c>
      <c r="C23" s="187"/>
      <c r="D23" s="187"/>
      <c r="E23" s="187"/>
      <c r="F23" s="188"/>
      <c r="G23" s="80">
        <f>SUM(G21-G22)</f>
        <v>0</v>
      </c>
      <c r="H23" s="80">
        <f t="shared" ref="H23:J23" si="3">SUM(H21-H22)</f>
        <v>0</v>
      </c>
      <c r="I23" s="80">
        <f t="shared" si="3"/>
        <v>0</v>
      </c>
      <c r="J23" s="80">
        <f t="shared" si="3"/>
        <v>0</v>
      </c>
      <c r="K23" s="81">
        <v>0</v>
      </c>
      <c r="L23" s="81" t="e">
        <f>SUM(J23/I23*100)</f>
        <v>#DIV/0!</v>
      </c>
    </row>
    <row r="24" spans="1:49" s="29" customFormat="1" ht="15" customHeight="1">
      <c r="A24"/>
      <c r="B24" s="171" t="s">
        <v>17</v>
      </c>
      <c r="C24" s="172"/>
      <c r="D24" s="172"/>
      <c r="E24" s="172"/>
      <c r="F24" s="172"/>
      <c r="G24" s="72">
        <v>25847.53</v>
      </c>
      <c r="H24" s="77">
        <v>28726.639999999999</v>
      </c>
      <c r="I24" s="77">
        <v>28726.53</v>
      </c>
      <c r="J24" s="77">
        <v>28726.639999999999</v>
      </c>
      <c r="K24" s="73"/>
      <c r="L24" s="7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>
      <c r="A25"/>
      <c r="B25" s="171" t="s">
        <v>64</v>
      </c>
      <c r="C25" s="172"/>
      <c r="D25" s="172"/>
      <c r="E25" s="172"/>
      <c r="F25" s="172"/>
      <c r="G25" s="72"/>
      <c r="H25" s="77">
        <v>0</v>
      </c>
      <c r="I25" s="77">
        <v>0</v>
      </c>
      <c r="J25" s="77"/>
      <c r="K25" s="73"/>
      <c r="L25" s="7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5" customFormat="1">
      <c r="A26" s="34"/>
      <c r="B26" s="186" t="s">
        <v>66</v>
      </c>
      <c r="C26" s="187"/>
      <c r="D26" s="187"/>
      <c r="E26" s="187"/>
      <c r="F26" s="188"/>
      <c r="G26" s="80">
        <f>SUM(G24-G25)</f>
        <v>25847.53</v>
      </c>
      <c r="H26" s="80">
        <f t="shared" ref="H26:I26" si="4">SUM(H24-H25)</f>
        <v>28726.639999999999</v>
      </c>
      <c r="I26" s="80">
        <f t="shared" si="4"/>
        <v>28726.53</v>
      </c>
      <c r="J26" s="80">
        <f>SUM(J24-J25)</f>
        <v>28726.639999999999</v>
      </c>
      <c r="K26" s="81">
        <f>SUM(J26/G26*100)</f>
        <v>111.13882061458098</v>
      </c>
      <c r="L26" s="81">
        <f>SUM(J26/I26*100)</f>
        <v>100.00038292129263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</row>
    <row r="27" spans="1:49">
      <c r="B27" s="178" t="s">
        <v>67</v>
      </c>
      <c r="C27" s="178"/>
      <c r="D27" s="178"/>
      <c r="E27" s="178"/>
      <c r="F27" s="178"/>
      <c r="G27" s="74">
        <f t="shared" ref="G27:J27" si="5">SUM(G16+G26)</f>
        <v>16060.130000000208</v>
      </c>
      <c r="H27" s="74">
        <f t="shared" si="5"/>
        <v>28726.640000000232</v>
      </c>
      <c r="I27" s="74">
        <f t="shared" si="5"/>
        <v>28726.53</v>
      </c>
      <c r="J27" s="74">
        <f t="shared" si="5"/>
        <v>-118498.40000000027</v>
      </c>
      <c r="K27" s="74"/>
      <c r="L27" s="74"/>
    </row>
    <row r="28" spans="1:49"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1:49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</row>
    <row r="30" spans="1:49">
      <c r="B30" s="166" t="s">
        <v>68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</row>
    <row r="31" spans="1:49" ht="15" customHeight="1">
      <c r="B31" s="166" t="s">
        <v>69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</row>
    <row r="32" spans="1:49" ht="15" customHeight="1">
      <c r="B32" s="166" t="s">
        <v>62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</row>
    <row r="33" spans="2:12" ht="36.75" customHeight="1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</row>
    <row r="34" spans="2:12" ht="15" customHeight="1">
      <c r="B34" s="167" t="s">
        <v>70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</row>
    <row r="35" spans="2:12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H25" sqref="H25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125"/>
  <sheetViews>
    <sheetView topLeftCell="A4" zoomScale="90" zoomScaleNormal="90" workbookViewId="0">
      <selection activeCell="K54" sqref="K54"/>
    </sheetView>
  </sheetViews>
  <sheetFormatPr defaultRowHeight="15"/>
  <cols>
    <col min="2" max="2" width="5.85546875" customWidth="1"/>
    <col min="3" max="3" width="7" customWidth="1"/>
    <col min="4" max="4" width="7.42578125" customWidth="1"/>
    <col min="5" max="5" width="7.5703125" customWidth="1"/>
    <col min="6" max="6" width="45.5703125" customWidth="1"/>
    <col min="7" max="10" width="25.28515625" customWidth="1"/>
    <col min="11" max="12" width="15.7109375" customWidth="1"/>
    <col min="15" max="15" width="12.7109375" bestFit="1" customWidth="1"/>
    <col min="16" max="16" width="13.140625" bestFit="1" customWidth="1"/>
    <col min="19" max="19" width="20" customWidth="1"/>
  </cols>
  <sheetData>
    <row r="1" spans="2:15" ht="18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5" ht="15.75" customHeight="1">
      <c r="B2" s="189" t="s">
        <v>11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15" ht="18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5" ht="15.75" customHeight="1">
      <c r="B4" s="189" t="s">
        <v>59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2:15" ht="18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5" ht="15.75" customHeight="1">
      <c r="B6" s="189" t="s">
        <v>43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2:15" ht="18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5" ht="45" customHeight="1">
      <c r="B8" s="193" t="s">
        <v>7</v>
      </c>
      <c r="C8" s="194"/>
      <c r="D8" s="194"/>
      <c r="E8" s="194"/>
      <c r="F8" s="195"/>
      <c r="G8" s="28" t="s">
        <v>179</v>
      </c>
      <c r="H8" s="28" t="s">
        <v>383</v>
      </c>
      <c r="I8" s="28" t="s">
        <v>384</v>
      </c>
      <c r="J8" s="28" t="s">
        <v>385</v>
      </c>
      <c r="K8" s="28" t="s">
        <v>29</v>
      </c>
      <c r="L8" s="28" t="s">
        <v>54</v>
      </c>
    </row>
    <row r="9" spans="2:15">
      <c r="B9" s="190">
        <v>1</v>
      </c>
      <c r="C9" s="191"/>
      <c r="D9" s="191"/>
      <c r="E9" s="191"/>
      <c r="F9" s="192"/>
      <c r="G9" s="30">
        <v>2</v>
      </c>
      <c r="H9" s="30">
        <v>3</v>
      </c>
      <c r="I9" s="30">
        <v>4</v>
      </c>
      <c r="J9" s="30">
        <v>5</v>
      </c>
      <c r="K9" s="30" t="s">
        <v>41</v>
      </c>
      <c r="L9" s="30" t="s">
        <v>42</v>
      </c>
      <c r="O9" s="118">
        <f>I10-H10</f>
        <v>2215.7099999999627</v>
      </c>
    </row>
    <row r="10" spans="2:15">
      <c r="B10" s="7"/>
      <c r="C10" s="7"/>
      <c r="D10" s="7"/>
      <c r="E10" s="7"/>
      <c r="F10" s="69" t="s">
        <v>52</v>
      </c>
      <c r="G10" s="70">
        <f>SUM(G11+G43)</f>
        <v>786573.35000000009</v>
      </c>
      <c r="H10" s="70">
        <f>SUM(H11+H43)</f>
        <v>1967924.6900000002</v>
      </c>
      <c r="I10" s="70">
        <f>SUM(I11+I43)</f>
        <v>1970140.4000000001</v>
      </c>
      <c r="J10" s="70">
        <f>SUM(J11+J43)</f>
        <v>879115.42999999993</v>
      </c>
      <c r="K10" s="62">
        <f>SUM(J10/G10*100)</f>
        <v>111.76521935303299</v>
      </c>
      <c r="L10" s="62">
        <f>SUM(J10/I10*100)</f>
        <v>44.621968566301156</v>
      </c>
    </row>
    <row r="11" spans="2:15" ht="33.75">
      <c r="B11" s="125" t="s">
        <v>183</v>
      </c>
      <c r="C11" s="125" t="s">
        <v>180</v>
      </c>
      <c r="D11" s="7" t="s">
        <v>181</v>
      </c>
      <c r="E11" s="7" t="s">
        <v>182</v>
      </c>
      <c r="F11" s="60" t="s">
        <v>3</v>
      </c>
      <c r="G11" s="61">
        <f>SUM(G12+G23+G26+G29+G36+G40)</f>
        <v>786573.35000000009</v>
      </c>
      <c r="H11" s="61">
        <f>SUM(H16+H19+H21+H29+H36+H40+H26+H13+H23)</f>
        <v>1942077.1600000001</v>
      </c>
      <c r="I11" s="61">
        <f>SUM(I16+I19+I21+I29+I36+I40+I26+I23)</f>
        <v>1944292.87</v>
      </c>
      <c r="J11" s="61">
        <f>SUM(J12+J23+J26+J29+J36+J40)</f>
        <v>879115.42999999993</v>
      </c>
      <c r="K11" s="62">
        <f>SUM(J11/G11*100)</f>
        <v>111.76521935303299</v>
      </c>
      <c r="L11" s="62">
        <f>SUM(J11/I11*100)</f>
        <v>45.215175324898446</v>
      </c>
    </row>
    <row r="12" spans="2:15" ht="26.25">
      <c r="B12" s="7"/>
      <c r="C12" s="59">
        <v>63</v>
      </c>
      <c r="D12" s="59"/>
      <c r="E12" s="59"/>
      <c r="F12" s="59" t="s">
        <v>15</v>
      </c>
      <c r="G12" s="49">
        <f>G13+G16+G19+G21</f>
        <v>750373.21000000008</v>
      </c>
      <c r="H12" s="58"/>
      <c r="I12" s="58"/>
      <c r="J12" s="49">
        <f t="shared" ref="J12" si="0">J13+J16+J19+J21</f>
        <v>832570.52999999991</v>
      </c>
      <c r="K12" s="63">
        <f t="shared" ref="K12:K46" si="1">SUM(J12/G12*100)</f>
        <v>110.95419171481346</v>
      </c>
      <c r="L12" s="63" t="e">
        <f t="shared" ref="L12:L36" si="2">SUM(J12/I12*100)</f>
        <v>#DIV/0!</v>
      </c>
    </row>
    <row r="13" spans="2:15" ht="24">
      <c r="B13" s="51"/>
      <c r="C13" s="51"/>
      <c r="D13" s="51">
        <v>633</v>
      </c>
      <c r="E13" s="51"/>
      <c r="F13" s="149" t="s">
        <v>72</v>
      </c>
      <c r="G13" s="49">
        <f>SUM(G14:G15)</f>
        <v>0</v>
      </c>
      <c r="H13" s="49">
        <f t="shared" ref="H13:J13" si="3">SUM(H14:H15)</f>
        <v>0</v>
      </c>
      <c r="I13" s="49">
        <f t="shared" si="3"/>
        <v>0</v>
      </c>
      <c r="J13" s="49">
        <f t="shared" si="3"/>
        <v>0</v>
      </c>
      <c r="K13" s="150"/>
      <c r="L13" s="150"/>
      <c r="O13">
        <v>691085.35</v>
      </c>
    </row>
    <row r="14" spans="2:15" ht="24">
      <c r="B14" s="8"/>
      <c r="C14" s="8"/>
      <c r="D14" s="8"/>
      <c r="E14" s="9">
        <v>6331</v>
      </c>
      <c r="F14" s="38" t="s">
        <v>73</v>
      </c>
      <c r="G14" s="45">
        <v>0</v>
      </c>
      <c r="H14" s="45"/>
      <c r="I14" s="45"/>
      <c r="J14" s="46"/>
      <c r="K14" s="64"/>
      <c r="L14" s="64"/>
      <c r="O14">
        <v>0</v>
      </c>
    </row>
    <row r="15" spans="2:15" ht="24">
      <c r="B15" s="8"/>
      <c r="C15" s="8"/>
      <c r="D15" s="9"/>
      <c r="E15" s="9">
        <v>6332</v>
      </c>
      <c r="F15" s="38" t="s">
        <v>74</v>
      </c>
      <c r="G15" s="45">
        <v>0</v>
      </c>
      <c r="H15" s="45"/>
      <c r="I15" s="45"/>
      <c r="J15" s="46">
        <v>0</v>
      </c>
      <c r="K15" s="64"/>
      <c r="L15" s="64"/>
      <c r="O15">
        <v>0</v>
      </c>
    </row>
    <row r="16" spans="2:15" s="152" customFormat="1" ht="24">
      <c r="B16" s="51"/>
      <c r="C16" s="51"/>
      <c r="D16" s="51">
        <v>636</v>
      </c>
      <c r="E16" s="51"/>
      <c r="F16" s="151" t="s">
        <v>75</v>
      </c>
      <c r="G16" s="49">
        <f>SUM(G17:G18)</f>
        <v>747685.04</v>
      </c>
      <c r="H16" s="49">
        <f t="shared" ref="H16:J16" si="4">SUM(H17:H18)</f>
        <v>1809177.5</v>
      </c>
      <c r="I16" s="49">
        <f t="shared" si="4"/>
        <v>1809182.02</v>
      </c>
      <c r="J16" s="49">
        <f t="shared" si="4"/>
        <v>827959.34</v>
      </c>
      <c r="K16" s="150">
        <f t="shared" si="1"/>
        <v>110.73637905072968</v>
      </c>
      <c r="L16" s="62">
        <f>SUM(J16/I16*100)</f>
        <v>45.76429186489483</v>
      </c>
      <c r="O16" s="152">
        <v>350</v>
      </c>
    </row>
    <row r="17" spans="2:19" ht="25.5">
      <c r="B17" s="8"/>
      <c r="C17" s="8"/>
      <c r="D17" s="8"/>
      <c r="E17" s="39" t="s">
        <v>76</v>
      </c>
      <c r="F17" s="40" t="s">
        <v>78</v>
      </c>
      <c r="G17" s="122">
        <v>747685.04</v>
      </c>
      <c r="H17" s="45">
        <v>1787684.5</v>
      </c>
      <c r="I17" s="45">
        <v>1787689.02</v>
      </c>
      <c r="J17" s="123">
        <v>827959.34</v>
      </c>
      <c r="K17" s="117">
        <f t="shared" si="1"/>
        <v>110.73637905072968</v>
      </c>
      <c r="L17" s="62">
        <f>SUM(J17/I17*100)</f>
        <v>46.314506087865325</v>
      </c>
      <c r="O17">
        <f>SUM(O13:O16)</f>
        <v>691435.35</v>
      </c>
    </row>
    <row r="18" spans="2:19" ht="25.5">
      <c r="B18" s="8"/>
      <c r="C18" s="15"/>
      <c r="D18" s="9"/>
      <c r="E18" s="41" t="s">
        <v>77</v>
      </c>
      <c r="F18" s="42" t="s">
        <v>79</v>
      </c>
      <c r="G18" s="48">
        <v>0</v>
      </c>
      <c r="H18" s="45">
        <v>21493</v>
      </c>
      <c r="I18" s="45">
        <v>21493</v>
      </c>
      <c r="J18" s="48"/>
      <c r="K18" s="64"/>
      <c r="L18" s="64"/>
      <c r="O18">
        <v>747685.04</v>
      </c>
    </row>
    <row r="19" spans="2:19" s="152" customFormat="1">
      <c r="B19" s="51"/>
      <c r="C19" s="51"/>
      <c r="D19" s="51">
        <v>638</v>
      </c>
      <c r="E19" s="51"/>
      <c r="F19" s="153" t="s">
        <v>80</v>
      </c>
      <c r="G19" s="49">
        <f>G20</f>
        <v>0</v>
      </c>
      <c r="H19" s="49">
        <f t="shared" ref="H19:J19" si="5">H20</f>
        <v>26095.56</v>
      </c>
      <c r="I19" s="49">
        <f t="shared" si="5"/>
        <v>26095.56</v>
      </c>
      <c r="J19" s="49">
        <f t="shared" si="5"/>
        <v>0</v>
      </c>
      <c r="K19" s="150" t="e">
        <f t="shared" si="1"/>
        <v>#DIV/0!</v>
      </c>
      <c r="L19" s="150"/>
      <c r="O19" s="152">
        <v>-56249.69</v>
      </c>
    </row>
    <row r="20" spans="2:19">
      <c r="B20" s="8"/>
      <c r="C20" s="8"/>
      <c r="D20" s="9"/>
      <c r="E20" s="9">
        <v>6381</v>
      </c>
      <c r="F20" s="43" t="s">
        <v>81</v>
      </c>
      <c r="G20" s="124">
        <v>0</v>
      </c>
      <c r="H20" s="45">
        <v>26095.56</v>
      </c>
      <c r="I20" s="45">
        <v>26095.56</v>
      </c>
      <c r="J20" s="124">
        <v>0</v>
      </c>
      <c r="K20" s="64" t="e">
        <f t="shared" si="1"/>
        <v>#DIV/0!</v>
      </c>
      <c r="L20" s="64"/>
      <c r="O20">
        <f>SUM(O18:O19)</f>
        <v>691435.35000000009</v>
      </c>
    </row>
    <row r="21" spans="2:19" s="104" customFormat="1" ht="24">
      <c r="B21" s="15"/>
      <c r="C21" s="15"/>
      <c r="D21" s="51">
        <v>639</v>
      </c>
      <c r="E21" s="51"/>
      <c r="F21" s="120" t="s">
        <v>82</v>
      </c>
      <c r="G21" s="67">
        <f>G22</f>
        <v>2688.17</v>
      </c>
      <c r="H21" s="67">
        <f t="shared" ref="H21:J21" si="6">H22</f>
        <v>10327</v>
      </c>
      <c r="I21" s="67">
        <f t="shared" si="6"/>
        <v>12538.19</v>
      </c>
      <c r="J21" s="67">
        <f t="shared" si="6"/>
        <v>4611.1899999999996</v>
      </c>
      <c r="K21" s="64">
        <f t="shared" si="1"/>
        <v>171.53639836766274</v>
      </c>
      <c r="L21" s="62">
        <f>SUM(J21/I21*100)</f>
        <v>36.777158425578172</v>
      </c>
      <c r="P21" s="126">
        <v>56249.69</v>
      </c>
      <c r="Q21" s="126">
        <v>63612</v>
      </c>
      <c r="R21" s="126"/>
    </row>
    <row r="22" spans="2:19" ht="24">
      <c r="B22" s="8"/>
      <c r="C22" s="8"/>
      <c r="D22" s="9"/>
      <c r="E22" s="9">
        <v>6393</v>
      </c>
      <c r="F22" s="44" t="s">
        <v>165</v>
      </c>
      <c r="G22" s="45">
        <v>2688.17</v>
      </c>
      <c r="H22" s="102">
        <v>10327</v>
      </c>
      <c r="I22" s="102">
        <v>12538.19</v>
      </c>
      <c r="J22" s="46">
        <v>4611.1899999999996</v>
      </c>
      <c r="K22" s="64">
        <f t="shared" si="1"/>
        <v>171.53639836766274</v>
      </c>
      <c r="L22" s="64"/>
      <c r="P22" s="127">
        <v>2688.17</v>
      </c>
      <c r="Q22" s="127">
        <v>63931</v>
      </c>
      <c r="R22" s="127">
        <f>P21+P22+P23</f>
        <v>86891.03</v>
      </c>
      <c r="S22" t="s">
        <v>184</v>
      </c>
    </row>
    <row r="23" spans="2:19">
      <c r="B23" s="8"/>
      <c r="C23" s="56">
        <v>64</v>
      </c>
      <c r="D23" s="56"/>
      <c r="E23" s="56"/>
      <c r="F23" s="57" t="s">
        <v>83</v>
      </c>
      <c r="G23" s="49">
        <f>G24</f>
        <v>0</v>
      </c>
      <c r="H23" s="49">
        <f t="shared" ref="H23:J23" si="7">H24</f>
        <v>10</v>
      </c>
      <c r="I23" s="49">
        <f t="shared" si="7"/>
        <v>10</v>
      </c>
      <c r="J23" s="49">
        <f t="shared" si="7"/>
        <v>5.18</v>
      </c>
      <c r="K23" s="63" t="e">
        <f t="shared" si="1"/>
        <v>#DIV/0!</v>
      </c>
      <c r="L23" s="63">
        <f t="shared" si="2"/>
        <v>51.800000000000004</v>
      </c>
      <c r="O23">
        <v>21675.45</v>
      </c>
      <c r="P23" s="127">
        <v>27953.17</v>
      </c>
      <c r="Q23" s="127">
        <v>6711</v>
      </c>
      <c r="R23" s="127"/>
    </row>
    <row r="24" spans="2:19">
      <c r="B24" s="8"/>
      <c r="C24" s="8"/>
      <c r="D24" s="9">
        <v>641</v>
      </c>
      <c r="E24" s="9"/>
      <c r="F24" s="44" t="s">
        <v>84</v>
      </c>
      <c r="G24" s="45">
        <f>G25</f>
        <v>0</v>
      </c>
      <c r="H24" s="45">
        <f t="shared" ref="H24:J24" si="8">H25</f>
        <v>10</v>
      </c>
      <c r="I24" s="45">
        <f t="shared" si="8"/>
        <v>10</v>
      </c>
      <c r="J24" s="45">
        <f t="shared" si="8"/>
        <v>5.18</v>
      </c>
      <c r="K24" s="64" t="e">
        <f t="shared" si="1"/>
        <v>#DIV/0!</v>
      </c>
      <c r="L24" s="64"/>
      <c r="O24">
        <v>267.64</v>
      </c>
      <c r="P24">
        <v>0</v>
      </c>
      <c r="Q24">
        <v>63613</v>
      </c>
    </row>
    <row r="25" spans="2:19">
      <c r="B25" s="8"/>
      <c r="C25" s="8"/>
      <c r="D25" s="9"/>
      <c r="E25" s="9">
        <v>6413</v>
      </c>
      <c r="F25" s="44" t="s">
        <v>85</v>
      </c>
      <c r="G25" s="45">
        <v>0</v>
      </c>
      <c r="H25" s="45">
        <v>10</v>
      </c>
      <c r="I25" s="45">
        <v>10</v>
      </c>
      <c r="J25" s="46">
        <v>5.18</v>
      </c>
      <c r="K25" s="64" t="e">
        <f t="shared" si="1"/>
        <v>#DIV/0!</v>
      </c>
      <c r="L25" s="64"/>
      <c r="O25">
        <v>3904.44</v>
      </c>
      <c r="P25">
        <f>703586.76-3904.44</f>
        <v>699682.32000000007</v>
      </c>
    </row>
    <row r="26" spans="2:19" ht="26.25">
      <c r="B26" s="8"/>
      <c r="C26" s="56">
        <v>65</v>
      </c>
      <c r="D26" s="56"/>
      <c r="E26" s="56"/>
      <c r="F26" s="57" t="s">
        <v>86</v>
      </c>
      <c r="G26" s="49">
        <f>G27</f>
        <v>870</v>
      </c>
      <c r="H26" s="49">
        <f t="shared" ref="H26:J26" si="9">H27</f>
        <v>2270</v>
      </c>
      <c r="I26" s="49">
        <f t="shared" si="9"/>
        <v>2270</v>
      </c>
      <c r="J26" s="49">
        <f t="shared" si="9"/>
        <v>375</v>
      </c>
      <c r="K26" s="63">
        <f t="shared" si="1"/>
        <v>43.103448275862064</v>
      </c>
      <c r="L26" s="63">
        <f t="shared" si="2"/>
        <v>16.519823788546255</v>
      </c>
      <c r="O26">
        <f>SUM(O23:O25)</f>
        <v>25847.53</v>
      </c>
      <c r="P26">
        <v>-786573.35</v>
      </c>
    </row>
    <row r="27" spans="2:19" s="152" customFormat="1">
      <c r="B27" s="51"/>
      <c r="C27" s="51"/>
      <c r="D27" s="51">
        <v>652</v>
      </c>
      <c r="E27" s="51"/>
      <c r="F27" s="154" t="s">
        <v>87</v>
      </c>
      <c r="G27" s="49">
        <f>G28</f>
        <v>870</v>
      </c>
      <c r="H27" s="49">
        <f t="shared" ref="H27:J27" si="10">H28</f>
        <v>2270</v>
      </c>
      <c r="I27" s="49">
        <f t="shared" si="10"/>
        <v>2270</v>
      </c>
      <c r="J27" s="49">
        <f t="shared" si="10"/>
        <v>375</v>
      </c>
      <c r="K27" s="150">
        <f t="shared" si="1"/>
        <v>43.103448275862064</v>
      </c>
      <c r="L27" s="150"/>
      <c r="P27" s="152">
        <f>SUM(P25:P26)</f>
        <v>-86891.029999999912</v>
      </c>
    </row>
    <row r="28" spans="2:19">
      <c r="B28" s="8"/>
      <c r="C28" s="8"/>
      <c r="D28" s="9"/>
      <c r="E28" s="9">
        <v>6526</v>
      </c>
      <c r="F28" s="44" t="s">
        <v>88</v>
      </c>
      <c r="G28" s="45">
        <v>870</v>
      </c>
      <c r="H28" s="45">
        <v>2270</v>
      </c>
      <c r="I28" s="45">
        <v>2270</v>
      </c>
      <c r="J28" s="46">
        <v>375</v>
      </c>
      <c r="K28" s="64">
        <f t="shared" si="1"/>
        <v>43.103448275862064</v>
      </c>
      <c r="L28" s="64"/>
    </row>
    <row r="29" spans="2:19" ht="38.25">
      <c r="B29" s="8"/>
      <c r="C29" s="51">
        <v>66</v>
      </c>
      <c r="D29" s="51"/>
      <c r="E29" s="51"/>
      <c r="F29" s="55" t="s">
        <v>90</v>
      </c>
      <c r="G29" s="49">
        <f>SUM(G30+G33)</f>
        <v>7376.97</v>
      </c>
      <c r="H29" s="49">
        <f t="shared" ref="H29:I29" si="11">SUM(H30+H33)</f>
        <v>13481</v>
      </c>
      <c r="I29" s="49">
        <f t="shared" si="11"/>
        <v>13481</v>
      </c>
      <c r="J29" s="49">
        <f>SUM(J30+J33)</f>
        <v>7181.98</v>
      </c>
      <c r="K29" s="63">
        <f t="shared" si="1"/>
        <v>97.356773851594895</v>
      </c>
      <c r="L29" s="63">
        <f t="shared" si="2"/>
        <v>53.274831243972997</v>
      </c>
    </row>
    <row r="30" spans="2:19" s="104" customFormat="1">
      <c r="B30" s="15"/>
      <c r="C30" s="15"/>
      <c r="D30" s="51">
        <v>661</v>
      </c>
      <c r="E30" s="51"/>
      <c r="F30" s="121" t="s">
        <v>91</v>
      </c>
      <c r="G30" s="67">
        <f t="shared" ref="G30:J30" si="12">SUM(G31:G32)</f>
        <v>6001.97</v>
      </c>
      <c r="H30" s="67">
        <f t="shared" si="12"/>
        <v>9981</v>
      </c>
      <c r="I30" s="67">
        <f t="shared" si="12"/>
        <v>9981</v>
      </c>
      <c r="J30" s="67">
        <f t="shared" si="12"/>
        <v>5706.98</v>
      </c>
      <c r="K30" s="117">
        <f t="shared" si="1"/>
        <v>95.085113720994926</v>
      </c>
      <c r="L30" s="117"/>
    </row>
    <row r="31" spans="2:19">
      <c r="B31" s="8"/>
      <c r="C31" s="8"/>
      <c r="D31" s="9"/>
      <c r="E31" s="9">
        <v>6614</v>
      </c>
      <c r="F31" s="36" t="s">
        <v>36</v>
      </c>
      <c r="G31" s="45"/>
      <c r="H31" s="45"/>
      <c r="I31" s="45"/>
      <c r="J31" s="46"/>
      <c r="K31" s="64" t="e">
        <f t="shared" si="1"/>
        <v>#DIV/0!</v>
      </c>
      <c r="L31" s="64"/>
    </row>
    <row r="32" spans="2:19">
      <c r="B32" s="8"/>
      <c r="C32" s="8"/>
      <c r="D32" s="9"/>
      <c r="E32" s="9">
        <v>6615</v>
      </c>
      <c r="F32" s="36" t="s">
        <v>89</v>
      </c>
      <c r="G32" s="45">
        <v>6001.97</v>
      </c>
      <c r="H32" s="45">
        <v>9981</v>
      </c>
      <c r="I32" s="45">
        <v>9981</v>
      </c>
      <c r="J32" s="46">
        <v>5706.98</v>
      </c>
      <c r="K32" s="64">
        <f t="shared" si="1"/>
        <v>95.085113720994926</v>
      </c>
      <c r="L32" s="64"/>
    </row>
    <row r="33" spans="2:38" s="152" customFormat="1" ht="36">
      <c r="B33" s="51"/>
      <c r="C33" s="51"/>
      <c r="D33" s="51">
        <v>663</v>
      </c>
      <c r="E33" s="51"/>
      <c r="F33" s="155" t="s">
        <v>93</v>
      </c>
      <c r="G33" s="49">
        <f>G34+G35</f>
        <v>1375</v>
      </c>
      <c r="H33" s="49">
        <f>H34+H35</f>
        <v>3500</v>
      </c>
      <c r="I33" s="49">
        <f>I34+I35</f>
        <v>3500</v>
      </c>
      <c r="J33" s="49">
        <f t="shared" ref="J33" si="13">J34</f>
        <v>1475</v>
      </c>
      <c r="K33" s="150">
        <f t="shared" si="1"/>
        <v>107.27272727272728</v>
      </c>
      <c r="L33" s="150"/>
    </row>
    <row r="34" spans="2:38">
      <c r="B34" s="8"/>
      <c r="C34" s="8"/>
      <c r="D34" s="9"/>
      <c r="E34" s="9">
        <v>6631</v>
      </c>
      <c r="F34" s="36" t="s">
        <v>92</v>
      </c>
      <c r="G34" s="45">
        <v>1375</v>
      </c>
      <c r="H34" s="45">
        <v>3500</v>
      </c>
      <c r="I34" s="45">
        <v>3500</v>
      </c>
      <c r="J34" s="47">
        <v>1475</v>
      </c>
      <c r="K34" s="64">
        <f t="shared" si="1"/>
        <v>107.27272727272728</v>
      </c>
      <c r="L34" s="64"/>
    </row>
    <row r="35" spans="2:38">
      <c r="B35" s="8"/>
      <c r="C35" s="8"/>
      <c r="D35" s="9"/>
      <c r="E35" s="9">
        <v>6632</v>
      </c>
      <c r="F35" s="91" t="s">
        <v>156</v>
      </c>
      <c r="G35" s="45">
        <v>0</v>
      </c>
      <c r="H35" s="45"/>
      <c r="I35" s="45"/>
      <c r="J35" s="47">
        <v>0</v>
      </c>
      <c r="K35" s="64"/>
      <c r="L35" s="64"/>
    </row>
    <row r="36" spans="2:38" ht="25.5">
      <c r="B36" s="8"/>
      <c r="C36" s="51">
        <v>67</v>
      </c>
      <c r="D36" s="51"/>
      <c r="E36" s="51"/>
      <c r="F36" s="54" t="s">
        <v>94</v>
      </c>
      <c r="G36" s="50">
        <f>G37</f>
        <v>27953.17</v>
      </c>
      <c r="H36" s="50">
        <f t="shared" ref="H36:J36" si="14">H37</f>
        <v>80716.100000000006</v>
      </c>
      <c r="I36" s="50">
        <f t="shared" si="14"/>
        <v>80716.100000000006</v>
      </c>
      <c r="J36" s="50">
        <f t="shared" si="14"/>
        <v>38982.74</v>
      </c>
      <c r="K36" s="65">
        <f t="shared" si="1"/>
        <v>139.45731378587831</v>
      </c>
      <c r="L36" s="65">
        <f t="shared" si="2"/>
        <v>48.296114405923966</v>
      </c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</row>
    <row r="37" spans="2:38" s="104" customFormat="1" ht="36">
      <c r="B37" s="15"/>
      <c r="C37" s="15"/>
      <c r="D37" s="51">
        <v>671</v>
      </c>
      <c r="E37" s="51"/>
      <c r="F37" s="116" t="s">
        <v>95</v>
      </c>
      <c r="G37" s="67">
        <f>G38+G39</f>
        <v>27953.17</v>
      </c>
      <c r="H37" s="67">
        <f>H38+H39</f>
        <v>80716.100000000006</v>
      </c>
      <c r="I37" s="67">
        <f>I38+I39</f>
        <v>80716.100000000006</v>
      </c>
      <c r="J37" s="67">
        <f>J38+J39</f>
        <v>38982.74</v>
      </c>
      <c r="K37" s="117">
        <f t="shared" si="1"/>
        <v>139.45731378587831</v>
      </c>
      <c r="L37" s="117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</row>
    <row r="38" spans="2:38" ht="24">
      <c r="B38" s="8"/>
      <c r="C38" s="8"/>
      <c r="D38" s="9"/>
      <c r="E38" s="9">
        <v>6711</v>
      </c>
      <c r="F38" s="44" t="s">
        <v>96</v>
      </c>
      <c r="G38" s="45">
        <v>27953.17</v>
      </c>
      <c r="H38" s="45">
        <v>72021</v>
      </c>
      <c r="I38" s="45">
        <v>72021</v>
      </c>
      <c r="J38" s="129">
        <v>36787.64</v>
      </c>
      <c r="K38" s="64">
        <f t="shared" si="1"/>
        <v>131.6045371598284</v>
      </c>
      <c r="L38" s="64"/>
      <c r="M38" s="118"/>
      <c r="N38" s="118"/>
      <c r="O38" s="118">
        <f>I51-I10</f>
        <v>0</v>
      </c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</row>
    <row r="39" spans="2:38" ht="24">
      <c r="B39" s="8"/>
      <c r="C39" s="8"/>
      <c r="D39" s="9"/>
      <c r="E39" s="9">
        <v>6712</v>
      </c>
      <c r="F39" s="44" t="s">
        <v>166</v>
      </c>
      <c r="G39" s="45">
        <v>0</v>
      </c>
      <c r="H39" s="45">
        <v>8695.1</v>
      </c>
      <c r="I39" s="45">
        <v>8695.1</v>
      </c>
      <c r="J39" s="129">
        <v>2195.1</v>
      </c>
      <c r="K39" s="64"/>
      <c r="L39" s="64"/>
      <c r="M39" s="118"/>
      <c r="N39" s="118"/>
      <c r="O39" s="118">
        <v>-110000</v>
      </c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</row>
    <row r="40" spans="2:38">
      <c r="B40" s="51"/>
      <c r="C40" s="51">
        <v>68</v>
      </c>
      <c r="D40" s="51"/>
      <c r="E40" s="51"/>
      <c r="F40" s="52" t="s">
        <v>97</v>
      </c>
      <c r="G40" s="49">
        <f>G41</f>
        <v>0</v>
      </c>
      <c r="H40" s="49">
        <f t="shared" ref="H40:J40" si="15">H41</f>
        <v>0</v>
      </c>
      <c r="I40" s="49">
        <f t="shared" si="15"/>
        <v>0</v>
      </c>
      <c r="J40" s="49">
        <f t="shared" si="15"/>
        <v>0</v>
      </c>
      <c r="K40" s="63" t="e">
        <f t="shared" si="1"/>
        <v>#DIV/0!</v>
      </c>
      <c r="L40" s="65" t="e">
        <f t="shared" ref="L40" si="16">SUM(J40/I40*100)</f>
        <v>#DIV/0!</v>
      </c>
      <c r="M40" s="118"/>
      <c r="N40" s="118"/>
      <c r="O40" s="118">
        <f>SUM(O38:O39)</f>
        <v>-110000</v>
      </c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</row>
    <row r="41" spans="2:38">
      <c r="B41" s="8"/>
      <c r="C41" s="8"/>
      <c r="D41" s="9">
        <v>683</v>
      </c>
      <c r="E41" s="9"/>
      <c r="F41" s="37" t="s">
        <v>98</v>
      </c>
      <c r="G41" s="45">
        <f>G42</f>
        <v>0</v>
      </c>
      <c r="H41" s="45"/>
      <c r="I41" s="45"/>
      <c r="J41" s="45">
        <f t="shared" ref="J41" si="17">J42</f>
        <v>0</v>
      </c>
      <c r="K41" s="64" t="e">
        <f t="shared" si="1"/>
        <v>#DIV/0!</v>
      </c>
      <c r="L41" s="64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</row>
    <row r="42" spans="2:38">
      <c r="B42" s="8"/>
      <c r="C42" s="8"/>
      <c r="D42" s="9"/>
      <c r="E42" s="9">
        <v>6831</v>
      </c>
      <c r="F42" s="44"/>
      <c r="G42" s="45"/>
      <c r="H42" s="45"/>
      <c r="I42" s="45"/>
      <c r="J42" s="46"/>
      <c r="K42" s="64" t="e">
        <f t="shared" si="1"/>
        <v>#DIV/0!</v>
      </c>
      <c r="L42" s="64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</row>
    <row r="43" spans="2:38">
      <c r="B43" s="15">
        <v>9</v>
      </c>
      <c r="C43" s="15"/>
      <c r="D43" s="15"/>
      <c r="E43" s="15"/>
      <c r="F43" s="7" t="s">
        <v>172</v>
      </c>
      <c r="G43" s="53">
        <f>G44</f>
        <v>0</v>
      </c>
      <c r="H43" s="53">
        <f t="shared" ref="H43:J43" si="18">H44</f>
        <v>25847.53</v>
      </c>
      <c r="I43" s="53">
        <f t="shared" si="18"/>
        <v>25847.53</v>
      </c>
      <c r="J43" s="53">
        <f t="shared" si="18"/>
        <v>0</v>
      </c>
      <c r="K43" s="62" t="e">
        <f t="shared" si="1"/>
        <v>#DIV/0!</v>
      </c>
      <c r="L43" s="62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</row>
    <row r="44" spans="2:38" s="104" customFormat="1" ht="30.75" customHeight="1">
      <c r="B44" s="15"/>
      <c r="C44" s="15">
        <v>92</v>
      </c>
      <c r="D44" s="51"/>
      <c r="E44" s="51"/>
      <c r="F44" s="7" t="s">
        <v>171</v>
      </c>
      <c r="G44" s="67">
        <f>G45</f>
        <v>0</v>
      </c>
      <c r="H44" s="67">
        <f t="shared" ref="H44:J44" si="19">H45</f>
        <v>25847.53</v>
      </c>
      <c r="I44" s="67">
        <f t="shared" si="19"/>
        <v>25847.53</v>
      </c>
      <c r="J44" s="67">
        <f t="shared" si="19"/>
        <v>0</v>
      </c>
      <c r="K44" s="117" t="e">
        <f t="shared" si="1"/>
        <v>#DIV/0!</v>
      </c>
      <c r="L44" s="117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</row>
    <row r="45" spans="2:38" s="104" customFormat="1">
      <c r="B45" s="15"/>
      <c r="C45" s="15"/>
      <c r="D45" s="15">
        <v>922</v>
      </c>
      <c r="E45" s="15"/>
      <c r="F45" s="120" t="s">
        <v>171</v>
      </c>
      <c r="G45" s="67">
        <f>G46</f>
        <v>0</v>
      </c>
      <c r="H45" s="67">
        <f t="shared" ref="H45:J45" si="20">H46</f>
        <v>25847.53</v>
      </c>
      <c r="I45" s="67">
        <f t="shared" si="20"/>
        <v>25847.53</v>
      </c>
      <c r="J45" s="67">
        <f t="shared" si="20"/>
        <v>0</v>
      </c>
      <c r="K45" s="117" t="e">
        <f t="shared" si="1"/>
        <v>#DIV/0!</v>
      </c>
      <c r="L45" s="117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</row>
    <row r="46" spans="2:38">
      <c r="B46" s="8"/>
      <c r="C46" s="8"/>
      <c r="D46" s="8"/>
      <c r="E46" s="8">
        <v>9221</v>
      </c>
      <c r="F46" s="44" t="s">
        <v>171</v>
      </c>
      <c r="G46" s="45"/>
      <c r="H46" s="45">
        <v>25847.53</v>
      </c>
      <c r="I46" s="45">
        <v>25847.53</v>
      </c>
      <c r="J46" s="46">
        <v>0</v>
      </c>
      <c r="K46" s="64" t="e">
        <f t="shared" si="1"/>
        <v>#DIV/0!</v>
      </c>
      <c r="L46" s="64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</row>
    <row r="47" spans="2:38"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</row>
    <row r="48" spans="2:38" ht="18">
      <c r="B48" s="3"/>
      <c r="C48" s="3"/>
      <c r="D48" s="3"/>
      <c r="E48" s="3"/>
      <c r="F48" s="3"/>
      <c r="G48" s="3"/>
      <c r="H48" s="3"/>
      <c r="I48" s="3"/>
      <c r="J48" s="4"/>
      <c r="K48" s="4"/>
      <c r="L48" s="4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</row>
    <row r="49" spans="2:38" ht="36.75" customHeight="1">
      <c r="B49" s="193" t="s">
        <v>7</v>
      </c>
      <c r="C49" s="194"/>
      <c r="D49" s="194"/>
      <c r="E49" s="194"/>
      <c r="F49" s="195"/>
      <c r="G49" s="28" t="s">
        <v>179</v>
      </c>
      <c r="H49" s="28" t="s">
        <v>383</v>
      </c>
      <c r="I49" s="28" t="s">
        <v>384</v>
      </c>
      <c r="J49" s="28" t="s">
        <v>385</v>
      </c>
      <c r="K49" s="28" t="s">
        <v>29</v>
      </c>
      <c r="L49" s="28" t="s">
        <v>54</v>
      </c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</row>
    <row r="50" spans="2:38">
      <c r="B50" s="190">
        <v>1</v>
      </c>
      <c r="C50" s="191"/>
      <c r="D50" s="191"/>
      <c r="E50" s="191"/>
      <c r="F50" s="192"/>
      <c r="G50" s="30">
        <v>2</v>
      </c>
      <c r="H50" s="30">
        <v>3</v>
      </c>
      <c r="I50" s="30">
        <v>4</v>
      </c>
      <c r="J50" s="30">
        <v>5</v>
      </c>
      <c r="K50" s="30" t="s">
        <v>41</v>
      </c>
      <c r="L50" s="30" t="s">
        <v>42</v>
      </c>
      <c r="M50" s="118"/>
      <c r="N50" s="118"/>
      <c r="O50" s="118">
        <f>H51-G10</f>
        <v>1181351.3399999999</v>
      </c>
      <c r="P50" s="118">
        <v>1793432.38</v>
      </c>
      <c r="Q50" s="118"/>
      <c r="R50" s="118"/>
      <c r="S50" s="118">
        <v>112417.75</v>
      </c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</row>
    <row r="51" spans="2:38">
      <c r="B51" s="7"/>
      <c r="C51" s="7"/>
      <c r="D51" s="7"/>
      <c r="E51" s="7"/>
      <c r="F51" s="69" t="s">
        <v>51</v>
      </c>
      <c r="G51" s="70">
        <f>SUM(G52+G107)</f>
        <v>796360.74999999988</v>
      </c>
      <c r="H51" s="70">
        <f>SUM(H52+H107)</f>
        <v>1967924.69</v>
      </c>
      <c r="I51" s="70">
        <f>SUM(I52+I107)</f>
        <v>1970140.4000000001</v>
      </c>
      <c r="J51" s="70">
        <f>SUM(J52+J107)</f>
        <v>1026340.4700000002</v>
      </c>
      <c r="K51" s="62">
        <f>SUM(J51/G51*100)</f>
        <v>128.8788366327698</v>
      </c>
      <c r="L51" s="62">
        <f>SUM(J51/I51*100)</f>
        <v>52.094788269912144</v>
      </c>
      <c r="M51" s="118"/>
      <c r="N51" s="118"/>
      <c r="O51" s="118"/>
      <c r="P51" s="118">
        <v>-1668572.38</v>
      </c>
      <c r="Q51" s="118"/>
      <c r="R51" s="118"/>
      <c r="S51" s="118">
        <v>-237277.75</v>
      </c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</row>
    <row r="52" spans="2:38">
      <c r="B52" s="7">
        <v>3</v>
      </c>
      <c r="C52" s="7"/>
      <c r="D52" s="7"/>
      <c r="E52" s="7"/>
      <c r="F52" s="7" t="s">
        <v>4</v>
      </c>
      <c r="G52" s="67">
        <f>SUM(G53+G63+G94+G100+G103)</f>
        <v>792228.11999999988</v>
      </c>
      <c r="H52" s="67">
        <f>SUM(H53+H63+H94+H100+H103)</f>
        <v>1920090.14</v>
      </c>
      <c r="I52" s="67">
        <f t="shared" ref="I52" si="21">SUM(I53+I63+I94+I100+I103)</f>
        <v>1922305.85</v>
      </c>
      <c r="J52" s="67">
        <f>SUM(J53+J63+J94+J100+J103)</f>
        <v>1022044.9400000002</v>
      </c>
      <c r="K52" s="62">
        <f>SUM(J52/G52*100)</f>
        <v>129.00891980456339</v>
      </c>
      <c r="L52" s="62">
        <f>SUM(J52/I52*100)</f>
        <v>53.167654876564008</v>
      </c>
      <c r="M52" s="118"/>
      <c r="N52" s="118"/>
      <c r="O52" s="118"/>
      <c r="P52" s="118">
        <f>SUM(P50:P51)</f>
        <v>124860</v>
      </c>
      <c r="Q52" s="118"/>
      <c r="R52" s="118"/>
      <c r="S52" s="118">
        <f>SUM(S50:S51)</f>
        <v>-124860</v>
      </c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</row>
    <row r="53" spans="2:38" s="104" customFormat="1">
      <c r="B53" s="7"/>
      <c r="C53" s="7">
        <v>31</v>
      </c>
      <c r="D53" s="7"/>
      <c r="E53" s="7"/>
      <c r="F53" s="7" t="s">
        <v>5</v>
      </c>
      <c r="G53" s="67">
        <f>SUM(G54+G59+G60)</f>
        <v>681538.23999999987</v>
      </c>
      <c r="H53" s="105">
        <f>SUM(H54+H59+H60)</f>
        <v>1636528</v>
      </c>
      <c r="I53" s="67">
        <f>SUM(I54+I59+I60)</f>
        <v>1636528</v>
      </c>
      <c r="J53" s="67">
        <f t="shared" ref="J53" si="22">SUM(J54+J59+J60)</f>
        <v>892237.04</v>
      </c>
      <c r="K53" s="62">
        <f t="shared" ref="K53:K119" si="23">SUM(J53/G53*100)</f>
        <v>130.91518386407785</v>
      </c>
      <c r="L53" s="62">
        <f t="shared" ref="L53:L118" si="24">SUM(J53/I53*100)</f>
        <v>54.520120645659595</v>
      </c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</row>
    <row r="54" spans="2:38" s="104" customFormat="1">
      <c r="B54" s="15"/>
      <c r="C54" s="15"/>
      <c r="D54" s="15">
        <v>311</v>
      </c>
      <c r="E54" s="15"/>
      <c r="F54" s="15" t="s">
        <v>37</v>
      </c>
      <c r="G54" s="67">
        <f>SUM(G55:G57)</f>
        <v>565094.95999999985</v>
      </c>
      <c r="H54" s="110">
        <f>SUM(H55:H57)</f>
        <v>1304286</v>
      </c>
      <c r="I54" s="67">
        <f t="shared" ref="I54:J54" si="25">SUM(I55:I57)</f>
        <v>1304286</v>
      </c>
      <c r="J54" s="67">
        <f t="shared" si="25"/>
        <v>746903.85000000009</v>
      </c>
      <c r="K54" s="62">
        <f t="shared" si="23"/>
        <v>132.17315723360906</v>
      </c>
      <c r="L54" s="62">
        <f t="shared" si="24"/>
        <v>57.265342877252387</v>
      </c>
      <c r="M54" s="119"/>
      <c r="N54" s="119"/>
      <c r="O54" s="119">
        <f>1922305.85-I52</f>
        <v>0</v>
      </c>
      <c r="P54" s="119"/>
      <c r="Q54" s="119"/>
      <c r="R54" s="119"/>
      <c r="S54" s="119">
        <v>0</v>
      </c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</row>
    <row r="55" spans="2:38">
      <c r="B55" s="8"/>
      <c r="C55" s="8"/>
      <c r="D55" s="8"/>
      <c r="E55" s="8">
        <v>3111</v>
      </c>
      <c r="F55" s="8" t="s">
        <v>38</v>
      </c>
      <c r="G55" s="45">
        <v>532918.32999999996</v>
      </c>
      <c r="H55" s="45">
        <v>1247350</v>
      </c>
      <c r="I55" s="45">
        <v>1247350</v>
      </c>
      <c r="J55" s="46">
        <v>688192.93</v>
      </c>
      <c r="K55" s="62">
        <f t="shared" si="23"/>
        <v>129.13665964539072</v>
      </c>
      <c r="L55" s="62">
        <f t="shared" si="24"/>
        <v>55.172399887762055</v>
      </c>
      <c r="M55" s="118"/>
      <c r="N55" s="118"/>
      <c r="O55" s="118"/>
      <c r="P55" s="118"/>
      <c r="Q55" s="118"/>
      <c r="R55" s="118"/>
      <c r="S55" s="118">
        <v>208</v>
      </c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</row>
    <row r="56" spans="2:38">
      <c r="B56" s="8"/>
      <c r="C56" s="8"/>
      <c r="D56" s="8"/>
      <c r="E56" s="8">
        <v>3113</v>
      </c>
      <c r="F56" s="8" t="s">
        <v>100</v>
      </c>
      <c r="G56" s="45">
        <v>10738.69</v>
      </c>
      <c r="H56" s="45">
        <v>17000</v>
      </c>
      <c r="I56" s="45">
        <v>17000</v>
      </c>
      <c r="J56" s="46">
        <v>15640.36</v>
      </c>
      <c r="K56" s="62">
        <f t="shared" si="23"/>
        <v>145.64495296912378</v>
      </c>
      <c r="L56" s="62">
        <f t="shared" si="24"/>
        <v>92.002117647058824</v>
      </c>
      <c r="M56" s="118"/>
      <c r="N56" s="118"/>
      <c r="O56" s="118"/>
      <c r="P56" s="118"/>
      <c r="Q56" s="118"/>
      <c r="R56" s="118"/>
      <c r="S56" s="118">
        <v>2310</v>
      </c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</row>
    <row r="57" spans="2:38">
      <c r="B57" s="8"/>
      <c r="C57" s="8"/>
      <c r="D57" s="8"/>
      <c r="E57" s="8">
        <v>3114</v>
      </c>
      <c r="F57" s="8" t="s">
        <v>101</v>
      </c>
      <c r="G57" s="45">
        <v>21437.94</v>
      </c>
      <c r="H57" s="45">
        <v>39936</v>
      </c>
      <c r="I57" s="45">
        <v>39936</v>
      </c>
      <c r="J57" s="46">
        <v>43070.559999999998</v>
      </c>
      <c r="K57" s="62">
        <f t="shared" si="23"/>
        <v>200.90810964113155</v>
      </c>
      <c r="L57" s="62">
        <f t="shared" si="24"/>
        <v>107.84895833333333</v>
      </c>
      <c r="M57" s="118"/>
      <c r="N57" s="118"/>
      <c r="O57" s="118">
        <f>1757531.59-I51</f>
        <v>-212608.81000000006</v>
      </c>
      <c r="P57" s="118"/>
      <c r="Q57" s="118"/>
      <c r="R57" s="118"/>
      <c r="S57" s="118">
        <v>2325</v>
      </c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</row>
    <row r="58" spans="2:38" s="104" customFormat="1">
      <c r="B58" s="15"/>
      <c r="C58" s="15"/>
      <c r="D58" s="15">
        <v>312</v>
      </c>
      <c r="E58" s="15"/>
      <c r="F58" s="15" t="s">
        <v>102</v>
      </c>
      <c r="G58" s="110">
        <f>G59</f>
        <v>23146.3</v>
      </c>
      <c r="H58" s="110">
        <f>H59</f>
        <v>103279</v>
      </c>
      <c r="I58" s="110">
        <f>I59</f>
        <v>103279</v>
      </c>
      <c r="J58" s="110">
        <f>J59</f>
        <v>22066.94</v>
      </c>
      <c r="K58" s="62">
        <f t="shared" ref="K58" si="26">SUM(J58/G58*100)</f>
        <v>95.336792489512362</v>
      </c>
      <c r="L58" s="62">
        <f t="shared" ref="L58" si="27">SUM(J58/I58*100)</f>
        <v>21.366337784060647</v>
      </c>
      <c r="M58" s="119"/>
      <c r="N58" s="119"/>
      <c r="O58" s="119"/>
      <c r="P58" s="119"/>
      <c r="Q58" s="119"/>
      <c r="R58" s="119"/>
      <c r="S58" s="119">
        <v>2310</v>
      </c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</row>
    <row r="59" spans="2:38">
      <c r="B59" s="8"/>
      <c r="C59" s="8"/>
      <c r="D59" s="8"/>
      <c r="E59" s="8">
        <v>3121</v>
      </c>
      <c r="F59" s="8" t="s">
        <v>102</v>
      </c>
      <c r="G59" s="45">
        <v>23146.3</v>
      </c>
      <c r="H59" s="45">
        <v>103279</v>
      </c>
      <c r="I59" s="45">
        <v>103279</v>
      </c>
      <c r="J59" s="46">
        <v>22066.94</v>
      </c>
      <c r="K59" s="62">
        <f t="shared" si="23"/>
        <v>95.336792489512362</v>
      </c>
      <c r="L59" s="62">
        <f t="shared" si="24"/>
        <v>21.366337784060647</v>
      </c>
      <c r="M59" s="118"/>
      <c r="N59" s="118"/>
      <c r="O59" s="118"/>
      <c r="P59" s="118"/>
      <c r="Q59" s="118"/>
      <c r="R59" s="118"/>
      <c r="S59" s="118">
        <v>4847</v>
      </c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</row>
    <row r="60" spans="2:38" s="104" customFormat="1">
      <c r="B60" s="15"/>
      <c r="C60" s="15"/>
      <c r="D60" s="51">
        <v>313</v>
      </c>
      <c r="E60" s="51"/>
      <c r="F60" s="15" t="s">
        <v>103</v>
      </c>
      <c r="G60" s="67">
        <f>G61+G62</f>
        <v>93296.98</v>
      </c>
      <c r="H60" s="108">
        <f>H61+H62</f>
        <v>228963</v>
      </c>
      <c r="I60" s="67">
        <f t="shared" ref="I60:J60" si="28">I61+I62</f>
        <v>228963</v>
      </c>
      <c r="J60" s="67">
        <f t="shared" si="28"/>
        <v>123266.25</v>
      </c>
      <c r="K60" s="62">
        <f t="shared" si="23"/>
        <v>132.12244383473077</v>
      </c>
      <c r="L60" s="62">
        <f t="shared" si="24"/>
        <v>53.836755283604774</v>
      </c>
      <c r="M60" s="119"/>
      <c r="N60" s="119"/>
      <c r="O60" s="119">
        <f>804417.61</f>
        <v>804417.61</v>
      </c>
      <c r="P60" s="119"/>
      <c r="Q60" s="119"/>
      <c r="R60" s="119"/>
      <c r="S60" s="119">
        <v>2860</v>
      </c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</row>
    <row r="61" spans="2:38">
      <c r="B61" s="8"/>
      <c r="C61" s="8"/>
      <c r="D61" s="9"/>
      <c r="E61" s="9">
        <v>3132</v>
      </c>
      <c r="F61" s="8" t="s">
        <v>104</v>
      </c>
      <c r="G61" s="45">
        <v>93296.98</v>
      </c>
      <c r="H61" s="45">
        <v>228813</v>
      </c>
      <c r="I61" s="45">
        <v>228813</v>
      </c>
      <c r="J61" s="46">
        <v>123266.25</v>
      </c>
      <c r="K61" s="62">
        <f t="shared" si="23"/>
        <v>132.12244383473077</v>
      </c>
      <c r="L61" s="62">
        <f t="shared" si="24"/>
        <v>53.872048353895977</v>
      </c>
      <c r="M61" s="118"/>
      <c r="N61" s="118"/>
      <c r="O61" s="118">
        <f>O60-J51</f>
        <v>-221922.86000000022</v>
      </c>
      <c r="P61" s="118"/>
      <c r="Q61" s="118"/>
      <c r="R61" s="118"/>
      <c r="S61" s="118">
        <f>SUM(S54:S60)</f>
        <v>14860</v>
      </c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</row>
    <row r="62" spans="2:38">
      <c r="B62" s="8"/>
      <c r="C62" s="8"/>
      <c r="D62" s="9"/>
      <c r="E62" s="9">
        <v>3133</v>
      </c>
      <c r="F62" s="8" t="s">
        <v>157</v>
      </c>
      <c r="G62" s="45">
        <v>0</v>
      </c>
      <c r="H62" s="45">
        <v>150</v>
      </c>
      <c r="I62" s="45">
        <v>150</v>
      </c>
      <c r="J62" s="46">
        <v>0</v>
      </c>
      <c r="K62" s="62" t="e">
        <f t="shared" si="23"/>
        <v>#DIV/0!</v>
      </c>
      <c r="L62" s="62">
        <f t="shared" si="24"/>
        <v>0</v>
      </c>
      <c r="M62" s="118"/>
      <c r="N62" s="118"/>
      <c r="O62" s="118">
        <v>-7957.78</v>
      </c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</row>
    <row r="63" spans="2:38" s="104" customFormat="1">
      <c r="B63" s="15"/>
      <c r="C63" s="15">
        <v>32</v>
      </c>
      <c r="D63" s="51"/>
      <c r="E63" s="51"/>
      <c r="F63" s="15" t="s">
        <v>12</v>
      </c>
      <c r="G63" s="67">
        <f>SUM(G64+G69+G76+G86+G87)</f>
        <v>52490.960000000006</v>
      </c>
      <c r="H63" s="105">
        <f>SUM(H64+H69+H76+H86+H87)</f>
        <v>149747.90000000002</v>
      </c>
      <c r="I63" s="67">
        <f>SUM(I64+I69+I76+I86+I87)</f>
        <v>151959.09000000003</v>
      </c>
      <c r="J63" s="67">
        <f t="shared" ref="J63" si="29">SUM(J64+J69+J76+J86+J87)</f>
        <v>68525.030000000013</v>
      </c>
      <c r="K63" s="62">
        <f t="shared" si="23"/>
        <v>130.54634550406394</v>
      </c>
      <c r="L63" s="62">
        <f t="shared" si="24"/>
        <v>45.094393497618341</v>
      </c>
      <c r="M63" s="119"/>
      <c r="N63" s="119"/>
      <c r="O63" s="119">
        <f>SUM(O61:O62)</f>
        <v>-229880.64000000022</v>
      </c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</row>
    <row r="64" spans="2:38" s="104" customFormat="1">
      <c r="B64" s="15"/>
      <c r="C64" s="15"/>
      <c r="D64" s="15">
        <v>321</v>
      </c>
      <c r="E64" s="15"/>
      <c r="F64" s="15" t="s">
        <v>39</v>
      </c>
      <c r="G64" s="67">
        <f>SUM(G65:G68)</f>
        <v>18758.03</v>
      </c>
      <c r="H64" s="110">
        <f t="shared" ref="H64:J64" si="30">SUM(H65:H68)</f>
        <v>57766.36</v>
      </c>
      <c r="I64" s="67">
        <f>SUM(I65:I68)</f>
        <v>57262.36</v>
      </c>
      <c r="J64" s="67">
        <f t="shared" si="30"/>
        <v>18539.7</v>
      </c>
      <c r="K64" s="62">
        <f t="shared" si="23"/>
        <v>98.836071804981657</v>
      </c>
      <c r="L64" s="62">
        <f t="shared" si="24"/>
        <v>32.376765470371808</v>
      </c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</row>
    <row r="65" spans="2:12">
      <c r="B65" s="8"/>
      <c r="C65" s="15"/>
      <c r="D65" s="8"/>
      <c r="E65" s="8">
        <v>3211</v>
      </c>
      <c r="F65" s="21" t="s">
        <v>40</v>
      </c>
      <c r="G65" s="45">
        <v>11695.2</v>
      </c>
      <c r="H65" s="45">
        <v>40846.36</v>
      </c>
      <c r="I65" s="45">
        <v>40342.36</v>
      </c>
      <c r="J65" s="46">
        <v>7566.87</v>
      </c>
      <c r="K65" s="62">
        <f t="shared" si="23"/>
        <v>64.700646419043707</v>
      </c>
      <c r="L65" s="62">
        <f t="shared" si="24"/>
        <v>18.756636944392941</v>
      </c>
    </row>
    <row r="66" spans="2:12" ht="25.5">
      <c r="B66" s="8"/>
      <c r="C66" s="15"/>
      <c r="D66" s="8"/>
      <c r="E66" s="8">
        <v>3212</v>
      </c>
      <c r="F66" s="21" t="s">
        <v>105</v>
      </c>
      <c r="G66" s="45">
        <v>7012.83</v>
      </c>
      <c r="H66" s="45">
        <v>16700</v>
      </c>
      <c r="I66" s="45">
        <v>16700</v>
      </c>
      <c r="J66" s="46">
        <v>10872.83</v>
      </c>
      <c r="K66" s="62">
        <f t="shared" si="23"/>
        <v>155.04197306936001</v>
      </c>
      <c r="L66" s="62">
        <f t="shared" si="24"/>
        <v>65.106766467065867</v>
      </c>
    </row>
    <row r="67" spans="2:12">
      <c r="B67" s="8"/>
      <c r="C67" s="15"/>
      <c r="D67" s="8"/>
      <c r="E67" s="8">
        <v>3213</v>
      </c>
      <c r="F67" s="21" t="s">
        <v>106</v>
      </c>
      <c r="G67" s="45">
        <v>50</v>
      </c>
      <c r="H67" s="45">
        <v>220</v>
      </c>
      <c r="I67" s="45">
        <v>220</v>
      </c>
      <c r="J67" s="46">
        <v>100</v>
      </c>
      <c r="K67" s="62">
        <f t="shared" si="23"/>
        <v>200</v>
      </c>
      <c r="L67" s="62">
        <f t="shared" si="24"/>
        <v>45.454545454545453</v>
      </c>
    </row>
    <row r="68" spans="2:12">
      <c r="B68" s="8"/>
      <c r="C68" s="15"/>
      <c r="D68" s="8"/>
      <c r="E68" s="8">
        <v>3214</v>
      </c>
      <c r="F68" s="21" t="s">
        <v>107</v>
      </c>
      <c r="G68" s="45">
        <v>0</v>
      </c>
      <c r="H68" s="109">
        <v>0</v>
      </c>
      <c r="I68" s="45">
        <v>0</v>
      </c>
      <c r="J68" s="46">
        <v>0</v>
      </c>
      <c r="K68" s="62" t="e">
        <f t="shared" si="23"/>
        <v>#DIV/0!</v>
      </c>
      <c r="L68" s="62" t="e">
        <f t="shared" si="24"/>
        <v>#DIV/0!</v>
      </c>
    </row>
    <row r="69" spans="2:12" s="104" customFormat="1">
      <c r="B69" s="15"/>
      <c r="C69" s="15"/>
      <c r="D69" s="15">
        <v>322</v>
      </c>
      <c r="E69" s="15"/>
      <c r="F69" s="106" t="s">
        <v>113</v>
      </c>
      <c r="G69" s="67">
        <f>SUM(G70:G75)</f>
        <v>19489.210000000003</v>
      </c>
      <c r="H69" s="110">
        <f>SUM(H70:H75)</f>
        <v>37589.869999999995</v>
      </c>
      <c r="I69" s="67">
        <f>SUM(I70:I75)</f>
        <v>41305.06</v>
      </c>
      <c r="J69" s="67">
        <f t="shared" ref="J69" si="31">SUM(J70:J75)</f>
        <v>28155.590000000004</v>
      </c>
      <c r="K69" s="62">
        <f t="shared" si="23"/>
        <v>144.46757975310442</v>
      </c>
      <c r="L69" s="62">
        <f t="shared" si="24"/>
        <v>68.164989955225835</v>
      </c>
    </row>
    <row r="70" spans="2:12">
      <c r="B70" s="8"/>
      <c r="C70" s="15"/>
      <c r="D70" s="8"/>
      <c r="E70" s="8">
        <v>3221</v>
      </c>
      <c r="F70" s="21" t="s">
        <v>108</v>
      </c>
      <c r="G70" s="45">
        <v>4437.7700000000004</v>
      </c>
      <c r="H70" s="45">
        <v>8694.69</v>
      </c>
      <c r="I70" s="45">
        <v>9198.69</v>
      </c>
      <c r="J70" s="46">
        <v>7244.63</v>
      </c>
      <c r="K70" s="62">
        <f t="shared" si="23"/>
        <v>163.24933468836824</v>
      </c>
      <c r="L70" s="62">
        <f t="shared" si="24"/>
        <v>78.757192600250676</v>
      </c>
    </row>
    <row r="71" spans="2:12">
      <c r="B71" s="8"/>
      <c r="C71" s="15"/>
      <c r="D71" s="8"/>
      <c r="E71" s="8">
        <v>3222</v>
      </c>
      <c r="F71" s="21" t="s">
        <v>109</v>
      </c>
      <c r="G71" s="45">
        <v>2688.17</v>
      </c>
      <c r="H71" s="45">
        <v>4608</v>
      </c>
      <c r="I71" s="45">
        <v>7819.19</v>
      </c>
      <c r="J71" s="46">
        <v>5054.0600000000004</v>
      </c>
      <c r="K71" s="62">
        <f t="shared" si="23"/>
        <v>188.01117488849292</v>
      </c>
      <c r="L71" s="62">
        <f t="shared" si="24"/>
        <v>64.636618370956583</v>
      </c>
    </row>
    <row r="72" spans="2:12">
      <c r="B72" s="8"/>
      <c r="C72" s="15"/>
      <c r="D72" s="8"/>
      <c r="E72" s="8">
        <v>3223</v>
      </c>
      <c r="F72" s="21" t="s">
        <v>110</v>
      </c>
      <c r="G72" s="45">
        <v>10583.93</v>
      </c>
      <c r="H72" s="45">
        <v>18429.759999999998</v>
      </c>
      <c r="I72" s="45">
        <v>18429.759999999998</v>
      </c>
      <c r="J72" s="46">
        <v>11450.26</v>
      </c>
      <c r="K72" s="62">
        <f t="shared" si="23"/>
        <v>108.1853338032281</v>
      </c>
      <c r="L72" s="62">
        <f t="shared" si="24"/>
        <v>62.129186706717832</v>
      </c>
    </row>
    <row r="73" spans="2:12" ht="25.5">
      <c r="B73" s="8"/>
      <c r="C73" s="15"/>
      <c r="D73" s="8"/>
      <c r="E73" s="8">
        <v>3224</v>
      </c>
      <c r="F73" s="21" t="s">
        <v>111</v>
      </c>
      <c r="G73" s="45">
        <v>1333.8</v>
      </c>
      <c r="H73" s="45">
        <v>3677</v>
      </c>
      <c r="I73" s="45">
        <v>3677</v>
      </c>
      <c r="J73" s="46">
        <v>4141.74</v>
      </c>
      <c r="K73" s="62">
        <f t="shared" si="23"/>
        <v>310.52181736392265</v>
      </c>
      <c r="L73" s="62">
        <f t="shared" si="24"/>
        <v>112.63910796845254</v>
      </c>
    </row>
    <row r="74" spans="2:12">
      <c r="B74" s="8"/>
      <c r="C74" s="15"/>
      <c r="D74" s="9"/>
      <c r="E74" s="9">
        <v>3225</v>
      </c>
      <c r="F74" s="9" t="s">
        <v>112</v>
      </c>
      <c r="G74" s="45">
        <v>445.54</v>
      </c>
      <c r="H74" s="45">
        <v>1897</v>
      </c>
      <c r="I74" s="45">
        <v>1897</v>
      </c>
      <c r="J74" s="46">
        <v>264.89999999999998</v>
      </c>
      <c r="K74" s="62">
        <f t="shared" si="23"/>
        <v>59.455941105175739</v>
      </c>
      <c r="L74" s="62">
        <f t="shared" si="24"/>
        <v>13.964153927253555</v>
      </c>
    </row>
    <row r="75" spans="2:12">
      <c r="B75" s="8"/>
      <c r="C75" s="8"/>
      <c r="D75" s="9"/>
      <c r="E75" s="9">
        <v>3227</v>
      </c>
      <c r="F75" s="9" t="s">
        <v>114</v>
      </c>
      <c r="G75" s="45">
        <v>0</v>
      </c>
      <c r="H75" s="45">
        <v>283.42</v>
      </c>
      <c r="I75" s="45">
        <v>283.42</v>
      </c>
      <c r="J75" s="46">
        <v>0</v>
      </c>
      <c r="K75" s="62" t="e">
        <f t="shared" si="23"/>
        <v>#DIV/0!</v>
      </c>
      <c r="L75" s="62">
        <f t="shared" si="24"/>
        <v>0</v>
      </c>
    </row>
    <row r="76" spans="2:12" s="104" customFormat="1">
      <c r="B76" s="15"/>
      <c r="C76" s="15"/>
      <c r="D76" s="51">
        <v>323</v>
      </c>
      <c r="E76" s="51"/>
      <c r="F76" s="51" t="s">
        <v>144</v>
      </c>
      <c r="G76" s="67">
        <f>SUM(G77:G85)</f>
        <v>11263.76</v>
      </c>
      <c r="H76" s="110">
        <f>SUM(H77:H85)</f>
        <v>42869.279999999999</v>
      </c>
      <c r="I76" s="107">
        <f>SUM(I77:I85)</f>
        <v>42169.279999999999</v>
      </c>
      <c r="J76" s="67">
        <f t="shared" ref="J76" si="32">SUM(J77:J85)</f>
        <v>18352.72</v>
      </c>
      <c r="K76" s="62">
        <f t="shared" si="23"/>
        <v>162.93600005681941</v>
      </c>
      <c r="L76" s="62">
        <f t="shared" si="24"/>
        <v>43.521539850810832</v>
      </c>
    </row>
    <row r="77" spans="2:12">
      <c r="B77" s="8"/>
      <c r="C77" s="8"/>
      <c r="D77" s="9"/>
      <c r="E77" s="9">
        <v>3231</v>
      </c>
      <c r="F77" s="9" t="s">
        <v>115</v>
      </c>
      <c r="G77" s="45">
        <v>967.92</v>
      </c>
      <c r="H77" s="45">
        <v>1908</v>
      </c>
      <c r="I77" s="45">
        <v>1908</v>
      </c>
      <c r="J77" s="46">
        <v>1255.28</v>
      </c>
      <c r="K77" s="62">
        <f t="shared" si="23"/>
        <v>129.68840400033062</v>
      </c>
      <c r="L77" s="62">
        <f t="shared" si="24"/>
        <v>65.790356394129972</v>
      </c>
    </row>
    <row r="78" spans="2:12">
      <c r="B78" s="8"/>
      <c r="C78" s="8"/>
      <c r="D78" s="9"/>
      <c r="E78" s="9">
        <v>3232</v>
      </c>
      <c r="F78" s="9" t="s">
        <v>116</v>
      </c>
      <c r="G78" s="45">
        <v>653.83000000000004</v>
      </c>
      <c r="H78" s="45">
        <v>12775</v>
      </c>
      <c r="I78" s="45">
        <v>12775</v>
      </c>
      <c r="J78" s="46">
        <v>3476.71</v>
      </c>
      <c r="K78" s="62">
        <f t="shared" si="23"/>
        <v>531.74525488276765</v>
      </c>
      <c r="L78" s="62">
        <f t="shared" si="24"/>
        <v>27.214951076320943</v>
      </c>
    </row>
    <row r="79" spans="2:12">
      <c r="B79" s="8"/>
      <c r="C79" s="8"/>
      <c r="D79" s="9"/>
      <c r="E79" s="9">
        <v>3233</v>
      </c>
      <c r="F79" s="9" t="s">
        <v>117</v>
      </c>
      <c r="G79" s="45">
        <v>409.23</v>
      </c>
      <c r="H79" s="45">
        <v>745.88</v>
      </c>
      <c r="I79" s="45">
        <v>745.88</v>
      </c>
      <c r="J79" s="46">
        <v>387.5</v>
      </c>
      <c r="K79" s="62">
        <f t="shared" si="23"/>
        <v>94.690027612833845</v>
      </c>
      <c r="L79" s="62">
        <f t="shared" si="24"/>
        <v>51.95205663109347</v>
      </c>
    </row>
    <row r="80" spans="2:12">
      <c r="B80" s="8"/>
      <c r="C80" s="8"/>
      <c r="D80" s="9"/>
      <c r="E80" s="9">
        <v>3234</v>
      </c>
      <c r="F80" s="9" t="s">
        <v>118</v>
      </c>
      <c r="G80" s="45">
        <v>5440.75</v>
      </c>
      <c r="H80" s="45">
        <v>12106.16</v>
      </c>
      <c r="I80" s="45">
        <v>11606.16</v>
      </c>
      <c r="J80" s="46">
        <v>6613.01</v>
      </c>
      <c r="K80" s="62">
        <f t="shared" si="23"/>
        <v>121.54592657262326</v>
      </c>
      <c r="L80" s="62">
        <f t="shared" si="24"/>
        <v>56.9784493751594</v>
      </c>
    </row>
    <row r="81" spans="2:12">
      <c r="B81" s="8"/>
      <c r="C81" s="8"/>
      <c r="D81" s="9"/>
      <c r="E81" s="9">
        <v>3235</v>
      </c>
      <c r="F81" s="9" t="s">
        <v>119</v>
      </c>
      <c r="G81" s="45">
        <v>1086.2</v>
      </c>
      <c r="H81" s="45">
        <v>1933.34</v>
      </c>
      <c r="I81" s="45">
        <v>1933.34</v>
      </c>
      <c r="J81" s="46">
        <v>1136.8499999999999</v>
      </c>
      <c r="K81" s="62">
        <f t="shared" si="23"/>
        <v>104.66304547965382</v>
      </c>
      <c r="L81" s="62">
        <f t="shared" si="24"/>
        <v>58.802383440057106</v>
      </c>
    </row>
    <row r="82" spans="2:12">
      <c r="B82" s="8"/>
      <c r="C82" s="8"/>
      <c r="D82" s="9"/>
      <c r="E82" s="9">
        <v>3236</v>
      </c>
      <c r="F82" s="9" t="s">
        <v>120</v>
      </c>
      <c r="G82" s="45">
        <v>114.8</v>
      </c>
      <c r="H82" s="45">
        <v>3008.58</v>
      </c>
      <c r="I82" s="45">
        <v>3008.58</v>
      </c>
      <c r="J82" s="46">
        <v>2400</v>
      </c>
      <c r="K82" s="62">
        <f t="shared" si="23"/>
        <v>2090.5923344947732</v>
      </c>
      <c r="L82" s="62">
        <f t="shared" si="24"/>
        <v>79.771852501844734</v>
      </c>
    </row>
    <row r="83" spans="2:12">
      <c r="B83" s="8"/>
      <c r="C83" s="8"/>
      <c r="D83" s="9"/>
      <c r="E83" s="9">
        <v>3237</v>
      </c>
      <c r="F83" s="9" t="s">
        <v>121</v>
      </c>
      <c r="G83" s="45">
        <v>1565.86</v>
      </c>
      <c r="H83" s="45">
        <v>4053.11</v>
      </c>
      <c r="I83" s="101">
        <v>4553.1099999999997</v>
      </c>
      <c r="J83" s="46">
        <v>1898.96</v>
      </c>
      <c r="K83" s="62">
        <f t="shared" si="23"/>
        <v>121.27265528208142</v>
      </c>
      <c r="L83" s="62">
        <f t="shared" si="24"/>
        <v>41.706877277289593</v>
      </c>
    </row>
    <row r="84" spans="2:12">
      <c r="B84" s="8"/>
      <c r="C84" s="8"/>
      <c r="D84" s="9"/>
      <c r="E84" s="9">
        <v>3238</v>
      </c>
      <c r="F84" s="9" t="s">
        <v>122</v>
      </c>
      <c r="G84" s="45">
        <v>149.35</v>
      </c>
      <c r="H84" s="45">
        <v>796.01</v>
      </c>
      <c r="I84" s="45">
        <v>796.01</v>
      </c>
      <c r="J84" s="46">
        <v>184.76</v>
      </c>
      <c r="K84" s="62">
        <f t="shared" si="23"/>
        <v>123.70940743220622</v>
      </c>
      <c r="L84" s="62">
        <f t="shared" si="24"/>
        <v>23.210763683873317</v>
      </c>
    </row>
    <row r="85" spans="2:12">
      <c r="B85" s="8"/>
      <c r="C85" s="8"/>
      <c r="D85" s="9"/>
      <c r="E85" s="9">
        <v>3239</v>
      </c>
      <c r="F85" s="9" t="s">
        <v>123</v>
      </c>
      <c r="G85" s="45">
        <v>875.82</v>
      </c>
      <c r="H85" s="45">
        <v>5543.2</v>
      </c>
      <c r="I85" s="45">
        <v>4843.2</v>
      </c>
      <c r="J85" s="46">
        <v>999.65</v>
      </c>
      <c r="K85" s="62">
        <f t="shared" si="23"/>
        <v>114.13874997145533</v>
      </c>
      <c r="L85" s="62">
        <f t="shared" si="24"/>
        <v>20.640279154278161</v>
      </c>
    </row>
    <row r="86" spans="2:12" s="104" customFormat="1">
      <c r="B86" s="15"/>
      <c r="C86" s="15"/>
      <c r="D86" s="51">
        <v>324</v>
      </c>
      <c r="E86" s="51"/>
      <c r="F86" s="51" t="s">
        <v>146</v>
      </c>
      <c r="G86" s="67">
        <v>0</v>
      </c>
      <c r="H86" s="108">
        <v>0</v>
      </c>
      <c r="I86" s="67">
        <v>0</v>
      </c>
      <c r="J86" s="68">
        <v>0</v>
      </c>
      <c r="K86" s="62" t="e">
        <f t="shared" si="23"/>
        <v>#DIV/0!</v>
      </c>
      <c r="L86" s="62" t="e">
        <f t="shared" si="24"/>
        <v>#DIV/0!</v>
      </c>
    </row>
    <row r="87" spans="2:12" s="104" customFormat="1">
      <c r="B87" s="15"/>
      <c r="C87" s="15"/>
      <c r="D87" s="51">
        <v>329</v>
      </c>
      <c r="E87" s="51"/>
      <c r="F87" s="51" t="s">
        <v>127</v>
      </c>
      <c r="G87" s="67">
        <f>SUM(G88:G93)</f>
        <v>2979.96</v>
      </c>
      <c r="H87" s="111">
        <f>SUM(H88:H93)</f>
        <v>11522.39</v>
      </c>
      <c r="I87" s="107">
        <f>SUM(I88:I93)</f>
        <v>11222.39</v>
      </c>
      <c r="J87" s="67">
        <f>SUM(J88:J93)</f>
        <v>3477.0199999999995</v>
      </c>
      <c r="K87" s="62">
        <f t="shared" si="23"/>
        <v>116.68008966563308</v>
      </c>
      <c r="L87" s="62">
        <f t="shared" si="24"/>
        <v>30.982883325209691</v>
      </c>
    </row>
    <row r="88" spans="2:12">
      <c r="B88" s="8"/>
      <c r="C88" s="8"/>
      <c r="D88" s="9"/>
      <c r="E88" s="9">
        <v>3292</v>
      </c>
      <c r="F88" s="9" t="s">
        <v>124</v>
      </c>
      <c r="G88" s="45">
        <v>0</v>
      </c>
      <c r="H88" s="45">
        <v>1773</v>
      </c>
      <c r="I88" s="45">
        <v>1773</v>
      </c>
      <c r="J88" s="46">
        <v>0</v>
      </c>
      <c r="K88" s="62" t="e">
        <f t="shared" si="23"/>
        <v>#DIV/0!</v>
      </c>
      <c r="L88" s="62">
        <f t="shared" si="24"/>
        <v>0</v>
      </c>
    </row>
    <row r="89" spans="2:12">
      <c r="B89" s="8"/>
      <c r="C89" s="8"/>
      <c r="D89" s="9"/>
      <c r="E89" s="9">
        <v>3293</v>
      </c>
      <c r="F89" s="9" t="s">
        <v>125</v>
      </c>
      <c r="G89" s="45">
        <v>1013.24</v>
      </c>
      <c r="H89" s="45">
        <v>1846</v>
      </c>
      <c r="I89" s="45">
        <v>1846</v>
      </c>
      <c r="J89" s="46">
        <v>400.13</v>
      </c>
      <c r="K89" s="62">
        <f t="shared" si="23"/>
        <v>39.49015040859026</v>
      </c>
      <c r="L89" s="62">
        <f t="shared" si="24"/>
        <v>21.675514626218849</v>
      </c>
    </row>
    <row r="90" spans="2:12">
      <c r="B90" s="8"/>
      <c r="C90" s="8"/>
      <c r="D90" s="9"/>
      <c r="E90" s="9">
        <v>3294</v>
      </c>
      <c r="F90" s="9" t="s">
        <v>158</v>
      </c>
      <c r="G90" s="45">
        <v>108.09</v>
      </c>
      <c r="H90" s="45">
        <v>183.09</v>
      </c>
      <c r="I90" s="45">
        <v>183.09</v>
      </c>
      <c r="J90" s="45">
        <v>125</v>
      </c>
      <c r="K90" s="62">
        <f t="shared" si="23"/>
        <v>115.64437043204737</v>
      </c>
      <c r="L90" s="62">
        <f t="shared" si="24"/>
        <v>68.272434321918183</v>
      </c>
    </row>
    <row r="91" spans="2:12">
      <c r="B91" s="8"/>
      <c r="C91" s="8"/>
      <c r="D91" s="9"/>
      <c r="E91" s="9">
        <v>3295</v>
      </c>
      <c r="F91" s="9" t="s">
        <v>126</v>
      </c>
      <c r="G91" s="45">
        <v>813.79</v>
      </c>
      <c r="H91" s="45">
        <v>1733</v>
      </c>
      <c r="I91" s="45">
        <v>1733</v>
      </c>
      <c r="J91" s="46">
        <v>1305.8</v>
      </c>
      <c r="K91" s="62">
        <f t="shared" si="23"/>
        <v>160.45908649651631</v>
      </c>
      <c r="L91" s="62">
        <f t="shared" si="24"/>
        <v>75.349105597230235</v>
      </c>
    </row>
    <row r="92" spans="2:12">
      <c r="B92" s="8"/>
      <c r="C92" s="8"/>
      <c r="D92" s="9"/>
      <c r="E92" s="9">
        <v>3296</v>
      </c>
      <c r="F92" s="9" t="s">
        <v>159</v>
      </c>
      <c r="G92" s="45">
        <v>0</v>
      </c>
      <c r="H92" s="45">
        <v>300</v>
      </c>
      <c r="I92" s="45">
        <v>300</v>
      </c>
      <c r="J92" s="46">
        <v>0</v>
      </c>
      <c r="K92" s="62" t="e">
        <f t="shared" si="23"/>
        <v>#DIV/0!</v>
      </c>
      <c r="L92" s="62">
        <f t="shared" si="24"/>
        <v>0</v>
      </c>
    </row>
    <row r="93" spans="2:12">
      <c r="B93" s="8"/>
      <c r="C93" s="8"/>
      <c r="D93" s="9"/>
      <c r="E93" s="9">
        <v>3299</v>
      </c>
      <c r="F93" s="9" t="s">
        <v>127</v>
      </c>
      <c r="G93" s="45">
        <v>1044.8399999999999</v>
      </c>
      <c r="H93" s="102">
        <v>5687.3</v>
      </c>
      <c r="I93" s="102">
        <v>5387.3</v>
      </c>
      <c r="J93" s="46">
        <v>1646.09</v>
      </c>
      <c r="K93" s="62">
        <f t="shared" si="23"/>
        <v>157.54469583859731</v>
      </c>
      <c r="L93" s="62">
        <f t="shared" si="24"/>
        <v>30.555009002654387</v>
      </c>
    </row>
    <row r="94" spans="2:12" s="104" customFormat="1">
      <c r="B94" s="15"/>
      <c r="C94" s="15">
        <v>34</v>
      </c>
      <c r="D94" s="51"/>
      <c r="E94" s="51"/>
      <c r="F94" s="51" t="s">
        <v>131</v>
      </c>
      <c r="G94" s="67">
        <f>G95</f>
        <v>138.72999999999999</v>
      </c>
      <c r="H94" s="105">
        <f>H95</f>
        <v>632</v>
      </c>
      <c r="I94" s="67">
        <f>I95</f>
        <v>632</v>
      </c>
      <c r="J94" s="67">
        <f t="shared" ref="J94" si="33">J95</f>
        <v>170.04</v>
      </c>
      <c r="K94" s="62">
        <f t="shared" si="23"/>
        <v>122.56901895768759</v>
      </c>
      <c r="L94" s="62">
        <f t="shared" si="24"/>
        <v>26.905063291139243</v>
      </c>
    </row>
    <row r="95" spans="2:12" s="104" customFormat="1">
      <c r="B95" s="15"/>
      <c r="C95" s="15"/>
      <c r="D95" s="51">
        <v>343</v>
      </c>
      <c r="E95" s="51"/>
      <c r="F95" s="51" t="s">
        <v>128</v>
      </c>
      <c r="G95" s="67">
        <f>SUM(G96:G99)</f>
        <v>138.72999999999999</v>
      </c>
      <c r="H95" s="67">
        <f>SUM(H96:H99)</f>
        <v>632</v>
      </c>
      <c r="I95" s="67">
        <f t="shared" ref="I95:J95" si="34">SUM(I96:I99)</f>
        <v>632</v>
      </c>
      <c r="J95" s="67">
        <f t="shared" si="34"/>
        <v>170.04</v>
      </c>
      <c r="K95" s="62">
        <f t="shared" si="23"/>
        <v>122.56901895768759</v>
      </c>
      <c r="L95" s="62">
        <f t="shared" si="24"/>
        <v>26.905063291139243</v>
      </c>
    </row>
    <row r="96" spans="2:12">
      <c r="B96" s="8"/>
      <c r="C96" s="8"/>
      <c r="D96" s="9"/>
      <c r="E96" s="9">
        <v>3431</v>
      </c>
      <c r="F96" s="9" t="s">
        <v>130</v>
      </c>
      <c r="G96" s="45">
        <v>138.72999999999999</v>
      </c>
      <c r="H96" s="45">
        <v>332</v>
      </c>
      <c r="I96" s="45">
        <v>332</v>
      </c>
      <c r="J96" s="46">
        <v>170.04</v>
      </c>
      <c r="K96" s="62">
        <f t="shared" si="23"/>
        <v>122.56901895768759</v>
      </c>
      <c r="L96" s="62">
        <f t="shared" si="24"/>
        <v>51.21686746987951</v>
      </c>
    </row>
    <row r="97" spans="2:12" ht="25.5">
      <c r="B97" s="8"/>
      <c r="C97" s="8"/>
      <c r="D97" s="9"/>
      <c r="E97" s="9">
        <v>3432</v>
      </c>
      <c r="F97" s="12" t="s">
        <v>129</v>
      </c>
      <c r="G97" s="45">
        <v>0</v>
      </c>
      <c r="H97" s="45"/>
      <c r="I97" s="45"/>
      <c r="J97" s="46">
        <v>0</v>
      </c>
      <c r="K97" s="62" t="e">
        <f t="shared" si="23"/>
        <v>#DIV/0!</v>
      </c>
      <c r="L97" s="62" t="e">
        <f t="shared" si="24"/>
        <v>#DIV/0!</v>
      </c>
    </row>
    <row r="98" spans="2:12">
      <c r="B98" s="8"/>
      <c r="C98" s="8"/>
      <c r="D98" s="9"/>
      <c r="E98" s="9">
        <v>3433</v>
      </c>
      <c r="F98" s="12" t="s">
        <v>145</v>
      </c>
      <c r="G98" s="45">
        <v>0</v>
      </c>
      <c r="H98" s="45">
        <v>300</v>
      </c>
      <c r="I98" s="45">
        <v>300</v>
      </c>
      <c r="J98" s="46">
        <v>0</v>
      </c>
      <c r="K98" s="62" t="e">
        <f t="shared" si="23"/>
        <v>#DIV/0!</v>
      </c>
      <c r="L98" s="62">
        <f t="shared" si="24"/>
        <v>0</v>
      </c>
    </row>
    <row r="99" spans="2:12">
      <c r="B99" s="8"/>
      <c r="C99" s="8"/>
      <c r="D99" s="9"/>
      <c r="E99" s="9">
        <v>3434</v>
      </c>
      <c r="F99" s="9" t="s">
        <v>132</v>
      </c>
      <c r="G99" s="45">
        <v>0</v>
      </c>
      <c r="H99" s="45"/>
      <c r="I99" s="45"/>
      <c r="J99" s="46"/>
      <c r="K99" s="62" t="e">
        <f t="shared" si="23"/>
        <v>#DIV/0!</v>
      </c>
      <c r="L99" s="62" t="e">
        <f t="shared" si="24"/>
        <v>#DIV/0!</v>
      </c>
    </row>
    <row r="100" spans="2:12" s="104" customFormat="1" ht="25.5">
      <c r="B100" s="15"/>
      <c r="C100" s="15">
        <v>37</v>
      </c>
      <c r="D100" s="51"/>
      <c r="E100" s="51"/>
      <c r="F100" s="112" t="s">
        <v>133</v>
      </c>
      <c r="G100" s="67">
        <f>G101</f>
        <v>56249.69</v>
      </c>
      <c r="H100" s="105">
        <f>H101</f>
        <v>130981.74</v>
      </c>
      <c r="I100" s="67">
        <f>I101</f>
        <v>130981.74</v>
      </c>
      <c r="J100" s="67">
        <f t="shared" ref="J100" si="35">J101</f>
        <v>59792.81</v>
      </c>
      <c r="K100" s="62">
        <f t="shared" si="23"/>
        <v>106.29891471401886</v>
      </c>
      <c r="L100" s="62">
        <f t="shared" si="24"/>
        <v>45.649729496645861</v>
      </c>
    </row>
    <row r="101" spans="2:12" s="104" customFormat="1" ht="25.5">
      <c r="B101" s="15"/>
      <c r="C101" s="15"/>
      <c r="D101" s="51">
        <v>372</v>
      </c>
      <c r="E101" s="51"/>
      <c r="F101" s="112" t="s">
        <v>134</v>
      </c>
      <c r="G101" s="67">
        <f>G102</f>
        <v>56249.69</v>
      </c>
      <c r="H101" s="111">
        <f t="shared" ref="H101:J101" si="36">H102</f>
        <v>130981.74</v>
      </c>
      <c r="I101" s="67">
        <f t="shared" si="36"/>
        <v>130981.74</v>
      </c>
      <c r="J101" s="67">
        <f t="shared" si="36"/>
        <v>59792.81</v>
      </c>
      <c r="K101" s="62">
        <f t="shared" si="23"/>
        <v>106.29891471401886</v>
      </c>
      <c r="L101" s="62">
        <f t="shared" si="24"/>
        <v>45.649729496645861</v>
      </c>
    </row>
    <row r="102" spans="2:12">
      <c r="B102" s="8"/>
      <c r="C102" s="8"/>
      <c r="D102" s="9"/>
      <c r="E102" s="9">
        <v>3722</v>
      </c>
      <c r="F102" s="12" t="s">
        <v>135</v>
      </c>
      <c r="G102" s="45">
        <v>56249.69</v>
      </c>
      <c r="H102" s="45">
        <v>130981.74</v>
      </c>
      <c r="I102" s="45">
        <v>130981.74</v>
      </c>
      <c r="J102" s="46">
        <v>59792.81</v>
      </c>
      <c r="K102" s="62">
        <f t="shared" si="23"/>
        <v>106.29891471401886</v>
      </c>
      <c r="L102" s="62">
        <f t="shared" si="24"/>
        <v>45.649729496645861</v>
      </c>
    </row>
    <row r="103" spans="2:12" s="104" customFormat="1">
      <c r="B103" s="15"/>
      <c r="C103" s="15">
        <v>38</v>
      </c>
      <c r="D103" s="51"/>
      <c r="E103" s="51"/>
      <c r="F103" s="112" t="s">
        <v>136</v>
      </c>
      <c r="G103" s="67">
        <f>G104</f>
        <v>1810.5</v>
      </c>
      <c r="H103" s="67">
        <f t="shared" ref="H103:J103" si="37">H104</f>
        <v>2200.5</v>
      </c>
      <c r="I103" s="67">
        <f t="shared" si="37"/>
        <v>2205.02</v>
      </c>
      <c r="J103" s="67">
        <f t="shared" si="37"/>
        <v>1320.02</v>
      </c>
      <c r="K103" s="62">
        <f t="shared" si="23"/>
        <v>72.909141121237226</v>
      </c>
      <c r="L103" s="62">
        <f t="shared" si="24"/>
        <v>59.864309620774414</v>
      </c>
    </row>
    <row r="104" spans="2:12" s="104" customFormat="1">
      <c r="B104" s="15"/>
      <c r="C104" s="15"/>
      <c r="D104" s="51">
        <v>381</v>
      </c>
      <c r="E104" s="51"/>
      <c r="F104" s="112" t="s">
        <v>137</v>
      </c>
      <c r="G104" s="67">
        <f>G105+G106</f>
        <v>1810.5</v>
      </c>
      <c r="H104" s="67">
        <f>H105+H106</f>
        <v>2200.5</v>
      </c>
      <c r="I104" s="67">
        <f>I105+I106</f>
        <v>2205.02</v>
      </c>
      <c r="J104" s="67">
        <f>J105+J106</f>
        <v>1320.02</v>
      </c>
      <c r="K104" s="62">
        <f t="shared" si="23"/>
        <v>72.909141121237226</v>
      </c>
      <c r="L104" s="62">
        <f t="shared" si="24"/>
        <v>59.864309620774414</v>
      </c>
    </row>
    <row r="105" spans="2:12">
      <c r="B105" s="8"/>
      <c r="C105" s="8"/>
      <c r="D105" s="9"/>
      <c r="E105" s="9">
        <v>3811</v>
      </c>
      <c r="F105" s="12" t="s">
        <v>185</v>
      </c>
      <c r="G105" s="45">
        <v>870</v>
      </c>
      <c r="H105" s="45">
        <v>1260</v>
      </c>
      <c r="I105" s="45">
        <v>1260</v>
      </c>
      <c r="J105" s="46">
        <v>375</v>
      </c>
      <c r="K105" s="62">
        <f t="shared" si="23"/>
        <v>43.103448275862064</v>
      </c>
      <c r="L105" s="62">
        <f t="shared" si="24"/>
        <v>29.761904761904763</v>
      </c>
    </row>
    <row r="106" spans="2:12" s="103" customFormat="1">
      <c r="B106" s="8"/>
      <c r="C106" s="8"/>
      <c r="D106" s="9"/>
      <c r="E106" s="9">
        <v>3812</v>
      </c>
      <c r="F106" s="12" t="s">
        <v>138</v>
      </c>
      <c r="G106" s="45">
        <v>940.5</v>
      </c>
      <c r="H106" s="45">
        <v>940.5</v>
      </c>
      <c r="I106" s="45">
        <v>945.02</v>
      </c>
      <c r="J106" s="46">
        <v>945.02</v>
      </c>
      <c r="K106" s="62">
        <f t="shared" si="23"/>
        <v>100.48059542796383</v>
      </c>
      <c r="L106" s="62">
        <f t="shared" si="24"/>
        <v>100</v>
      </c>
    </row>
    <row r="107" spans="2:12">
      <c r="B107" s="10">
        <v>4</v>
      </c>
      <c r="C107" s="10"/>
      <c r="D107" s="10"/>
      <c r="E107" s="10"/>
      <c r="F107" s="13" t="s">
        <v>6</v>
      </c>
      <c r="G107" s="67">
        <f>SUM(G108+G112+G120)</f>
        <v>4132.63</v>
      </c>
      <c r="H107" s="67">
        <f>SUM(H108+H112+H120)</f>
        <v>47834.549999999996</v>
      </c>
      <c r="I107" s="67">
        <f>SUM(I108+I112+I120)</f>
        <v>47834.549999999996</v>
      </c>
      <c r="J107" s="67">
        <f>SUM(J112+J120)</f>
        <v>4295.53</v>
      </c>
      <c r="K107" s="62">
        <f t="shared" si="23"/>
        <v>103.94179977399378</v>
      </c>
      <c r="L107" s="62">
        <f t="shared" si="24"/>
        <v>8.9799736801119696</v>
      </c>
    </row>
    <row r="108" spans="2:12" s="104" customFormat="1" ht="18.75" customHeight="1">
      <c r="B108" s="10"/>
      <c r="C108" s="10">
        <v>41</v>
      </c>
      <c r="D108" s="10"/>
      <c r="E108" s="10"/>
      <c r="F108" s="13" t="s">
        <v>162</v>
      </c>
      <c r="G108" s="67">
        <f>G109</f>
        <v>0</v>
      </c>
      <c r="H108" s="105">
        <f>H109</f>
        <v>3820</v>
      </c>
      <c r="I108" s="67">
        <f>I109</f>
        <v>3820</v>
      </c>
      <c r="J108" s="67">
        <f t="shared" ref="J108" si="38">J109</f>
        <v>0</v>
      </c>
      <c r="K108" s="62" t="e">
        <f t="shared" si="23"/>
        <v>#DIV/0!</v>
      </c>
      <c r="L108" s="62">
        <f t="shared" si="24"/>
        <v>0</v>
      </c>
    </row>
    <row r="109" spans="2:12" s="115" customFormat="1">
      <c r="B109" s="10"/>
      <c r="C109" s="10"/>
      <c r="D109" s="10">
        <v>412</v>
      </c>
      <c r="E109" s="10"/>
      <c r="F109" s="13" t="s">
        <v>160</v>
      </c>
      <c r="G109" s="67">
        <f>G111</f>
        <v>0</v>
      </c>
      <c r="H109" s="111">
        <f>H111+H110</f>
        <v>3820</v>
      </c>
      <c r="I109" s="67">
        <f>I111+I110</f>
        <v>3820</v>
      </c>
      <c r="J109" s="67">
        <f>J111</f>
        <v>0</v>
      </c>
      <c r="K109" s="107" t="e">
        <f t="shared" si="23"/>
        <v>#DIV/0!</v>
      </c>
      <c r="L109" s="107">
        <f t="shared" si="24"/>
        <v>0</v>
      </c>
    </row>
    <row r="110" spans="2:12">
      <c r="B110" s="10"/>
      <c r="C110" s="10"/>
      <c r="D110" s="92"/>
      <c r="E110" s="92">
        <v>4123</v>
      </c>
      <c r="F110" s="14" t="s">
        <v>161</v>
      </c>
      <c r="G110" s="45">
        <v>0</v>
      </c>
      <c r="H110" s="45">
        <v>2327</v>
      </c>
      <c r="I110" s="45">
        <v>2327</v>
      </c>
      <c r="J110" s="45">
        <v>0</v>
      </c>
      <c r="K110" s="62"/>
      <c r="L110" s="62"/>
    </row>
    <row r="111" spans="2:12" s="114" customFormat="1">
      <c r="B111" s="92"/>
      <c r="C111" s="92"/>
      <c r="D111" s="92"/>
      <c r="E111" s="92">
        <v>4126</v>
      </c>
      <c r="F111" s="14" t="s">
        <v>169</v>
      </c>
      <c r="G111" s="45">
        <v>0</v>
      </c>
      <c r="H111" s="45">
        <v>1493</v>
      </c>
      <c r="I111" s="45">
        <v>1493</v>
      </c>
      <c r="J111" s="45">
        <v>0</v>
      </c>
      <c r="K111" s="113" t="e">
        <f t="shared" si="23"/>
        <v>#DIV/0!</v>
      </c>
      <c r="L111" s="113">
        <f t="shared" si="24"/>
        <v>0</v>
      </c>
    </row>
    <row r="112" spans="2:12" s="104" customFormat="1">
      <c r="B112" s="7"/>
      <c r="C112" s="7">
        <v>42</v>
      </c>
      <c r="D112" s="7"/>
      <c r="E112" s="7"/>
      <c r="F112" s="83" t="s">
        <v>139</v>
      </c>
      <c r="G112" s="67">
        <f>SUM(G113+G118)</f>
        <v>4132.63</v>
      </c>
      <c r="H112" s="105">
        <f>SUM(H113+H118)</f>
        <v>38959.449999999997</v>
      </c>
      <c r="I112" s="67">
        <f>SUM(I113+I118)</f>
        <v>38959.449999999997</v>
      </c>
      <c r="J112" s="67">
        <f>SUM(J113+J117)</f>
        <v>2100.4299999999998</v>
      </c>
      <c r="K112" s="62">
        <f t="shared" si="23"/>
        <v>50.825503371944734</v>
      </c>
      <c r="L112" s="62">
        <f t="shared" si="24"/>
        <v>5.3913235428118211</v>
      </c>
    </row>
    <row r="113" spans="2:12" s="104" customFormat="1">
      <c r="B113" s="7"/>
      <c r="C113" s="7"/>
      <c r="D113" s="15">
        <v>422</v>
      </c>
      <c r="E113" s="15"/>
      <c r="F113" s="15" t="s">
        <v>140</v>
      </c>
      <c r="G113" s="67">
        <f>SUM(G114:G117)</f>
        <v>4132.63</v>
      </c>
      <c r="H113" s="111">
        <f>SUM(H114+H117+H115)</f>
        <v>17564.45</v>
      </c>
      <c r="I113" s="67">
        <f>SUM(I114+I117+I115)</f>
        <v>17564.45</v>
      </c>
      <c r="J113" s="67">
        <f>SUM(J114+J117+J115)</f>
        <v>2100.4299999999998</v>
      </c>
      <c r="K113" s="62">
        <f t="shared" si="23"/>
        <v>50.825503371944734</v>
      </c>
      <c r="L113" s="62">
        <f t="shared" si="24"/>
        <v>11.958416005055666</v>
      </c>
    </row>
    <row r="114" spans="2:12">
      <c r="B114" s="11"/>
      <c r="C114" s="11"/>
      <c r="D114" s="8"/>
      <c r="E114" s="8">
        <v>4221</v>
      </c>
      <c r="F114" s="8" t="s">
        <v>99</v>
      </c>
      <c r="G114" s="45">
        <v>0</v>
      </c>
      <c r="H114" s="45">
        <v>3389</v>
      </c>
      <c r="I114" s="66">
        <v>3389</v>
      </c>
      <c r="J114" s="46">
        <v>2100.4299999999998</v>
      </c>
      <c r="K114" s="62" t="e">
        <f t="shared" si="23"/>
        <v>#DIV/0!</v>
      </c>
      <c r="L114" s="62">
        <f t="shared" si="24"/>
        <v>61.977869578046615</v>
      </c>
    </row>
    <row r="115" spans="2:12">
      <c r="B115" s="11"/>
      <c r="C115" s="11"/>
      <c r="D115" s="8"/>
      <c r="E115" s="8">
        <v>4223</v>
      </c>
      <c r="F115" s="8" t="s">
        <v>163</v>
      </c>
      <c r="G115" s="45">
        <v>4132.63</v>
      </c>
      <c r="H115" s="45">
        <v>11188.82</v>
      </c>
      <c r="I115" s="66">
        <v>11188.82</v>
      </c>
      <c r="J115" s="46">
        <v>0</v>
      </c>
      <c r="K115" s="62">
        <f t="shared" si="23"/>
        <v>0</v>
      </c>
      <c r="L115" s="62">
        <f t="shared" si="24"/>
        <v>0</v>
      </c>
    </row>
    <row r="116" spans="2:12">
      <c r="B116" s="11"/>
      <c r="C116" s="11"/>
      <c r="D116" s="8"/>
      <c r="E116" s="8">
        <v>4225</v>
      </c>
      <c r="F116" s="8" t="s">
        <v>164</v>
      </c>
      <c r="G116" s="45">
        <v>0</v>
      </c>
      <c r="H116" s="45">
        <v>0</v>
      </c>
      <c r="I116" s="66">
        <v>0</v>
      </c>
      <c r="J116" s="46">
        <v>0</v>
      </c>
      <c r="K116" s="62" t="e">
        <f t="shared" si="23"/>
        <v>#DIV/0!</v>
      </c>
      <c r="L116" s="62" t="e">
        <f t="shared" si="24"/>
        <v>#DIV/0!</v>
      </c>
    </row>
    <row r="117" spans="2:12">
      <c r="B117" s="11"/>
      <c r="C117" s="11"/>
      <c r="D117" s="8"/>
      <c r="E117" s="8">
        <v>4227</v>
      </c>
      <c r="F117" s="8" t="s">
        <v>141</v>
      </c>
      <c r="G117" s="45">
        <v>0</v>
      </c>
      <c r="H117" s="45">
        <v>2986.63</v>
      </c>
      <c r="I117" s="66">
        <v>2986.63</v>
      </c>
      <c r="J117" s="46">
        <v>0</v>
      </c>
      <c r="K117" s="62" t="e">
        <f t="shared" si="23"/>
        <v>#DIV/0!</v>
      </c>
      <c r="L117" s="62">
        <f t="shared" si="24"/>
        <v>0</v>
      </c>
    </row>
    <row r="118" spans="2:12" s="104" customFormat="1">
      <c r="B118" s="7"/>
      <c r="C118" s="7"/>
      <c r="D118" s="15">
        <v>424</v>
      </c>
      <c r="E118" s="15"/>
      <c r="F118" s="15" t="s">
        <v>142</v>
      </c>
      <c r="G118" s="67">
        <f>G119</f>
        <v>0</v>
      </c>
      <c r="H118" s="111">
        <f t="shared" ref="H118:J118" si="39">H119</f>
        <v>21395</v>
      </c>
      <c r="I118" s="67">
        <f t="shared" si="39"/>
        <v>21395</v>
      </c>
      <c r="J118" s="67">
        <f t="shared" si="39"/>
        <v>0</v>
      </c>
      <c r="K118" s="62" t="e">
        <f t="shared" si="23"/>
        <v>#DIV/0!</v>
      </c>
      <c r="L118" s="62">
        <f t="shared" si="24"/>
        <v>0</v>
      </c>
    </row>
    <row r="119" spans="2:12">
      <c r="B119" s="11"/>
      <c r="C119" s="11"/>
      <c r="D119" s="8"/>
      <c r="E119" s="8">
        <v>4241</v>
      </c>
      <c r="F119" s="8" t="s">
        <v>143</v>
      </c>
      <c r="G119" s="45">
        <v>0</v>
      </c>
      <c r="H119" s="45">
        <v>21395</v>
      </c>
      <c r="I119" s="66">
        <v>21395</v>
      </c>
      <c r="J119" s="46">
        <v>0</v>
      </c>
      <c r="K119" s="62" t="e">
        <f t="shared" si="23"/>
        <v>#DIV/0!</v>
      </c>
      <c r="L119" s="46"/>
    </row>
    <row r="120" spans="2:12" s="104" customFormat="1">
      <c r="B120" s="7"/>
      <c r="C120" s="7">
        <v>45</v>
      </c>
      <c r="D120" s="15"/>
      <c r="E120" s="15"/>
      <c r="F120" s="10" t="s">
        <v>167</v>
      </c>
      <c r="G120" s="67">
        <f>SUM(G122+G125)</f>
        <v>0</v>
      </c>
      <c r="H120" s="105">
        <f>SUM(H122+H125)</f>
        <v>5055.1000000000004</v>
      </c>
      <c r="I120" s="67">
        <f>SUM(I122+I125)</f>
        <v>5055.1000000000004</v>
      </c>
      <c r="J120" s="67">
        <f>SUM(J122+J125)</f>
        <v>2195.1</v>
      </c>
      <c r="K120" s="62" t="e">
        <f>SUM(J120/G120*100)</f>
        <v>#DIV/0!</v>
      </c>
      <c r="L120" s="62">
        <f>SUM(J120/I120*100)</f>
        <v>43.423473323969844</v>
      </c>
    </row>
    <row r="121" spans="2:12" s="104" customFormat="1">
      <c r="B121" s="7"/>
      <c r="C121" s="7"/>
      <c r="D121" s="15">
        <v>451</v>
      </c>
      <c r="E121" s="15"/>
      <c r="F121" s="92" t="s">
        <v>168</v>
      </c>
      <c r="G121" s="67">
        <f>G120</f>
        <v>0</v>
      </c>
      <c r="H121" s="111">
        <f>H120</f>
        <v>5055.1000000000004</v>
      </c>
      <c r="I121" s="67">
        <f>I120</f>
        <v>5055.1000000000004</v>
      </c>
      <c r="J121" s="67">
        <f>J120</f>
        <v>2195.1</v>
      </c>
      <c r="K121" s="62" t="e">
        <f t="shared" ref="K121" si="40">SUM(J121/G121*100)</f>
        <v>#DIV/0!</v>
      </c>
      <c r="L121" s="62">
        <f t="shared" ref="L121" si="41">SUM(J121/I121*100)</f>
        <v>43.423473323969844</v>
      </c>
    </row>
    <row r="122" spans="2:12">
      <c r="B122" s="11"/>
      <c r="C122" s="11"/>
      <c r="D122" s="8"/>
      <c r="E122" s="8">
        <v>4511</v>
      </c>
      <c r="F122" s="92" t="s">
        <v>168</v>
      </c>
      <c r="G122" s="45">
        <v>0</v>
      </c>
      <c r="H122" s="45">
        <v>5055.1000000000004</v>
      </c>
      <c r="I122" s="66">
        <v>5055.1000000000004</v>
      </c>
      <c r="J122" s="46">
        <v>2195.1</v>
      </c>
      <c r="K122" s="62" t="e">
        <f t="shared" ref="K122" si="42">SUM(J122/G122*100)</f>
        <v>#DIV/0!</v>
      </c>
      <c r="L122" s="62">
        <f t="shared" ref="L122" si="43">SUM(J122/I122*100)</f>
        <v>43.423473323969844</v>
      </c>
    </row>
    <row r="123" spans="2:12" ht="15" customHeight="1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</row>
    <row r="124" spans="2:1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</row>
    <row r="125" spans="2:12" ht="4.5" customHeight="1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</row>
  </sheetData>
  <protectedRanges>
    <protectedRange algorithmName="SHA-512" hashValue="R8frfBQ/MhInQYm+jLEgMwgPwCkrGPIUaxyIFLRSCn/+fIsUU6bmJDax/r7gTh2PEAEvgODYwg0rRRjqSM/oww==" saltValue="tbZzHO5lCNHCDH5y3XGZag==" spinCount="100000" sqref="F14" name="Range1_1"/>
    <protectedRange algorithmName="SHA-512" hashValue="R8frfBQ/MhInQYm+jLEgMwgPwCkrGPIUaxyIFLRSCn/+fIsUU6bmJDax/r7gTh2PEAEvgODYwg0rRRjqSM/oww==" saltValue="tbZzHO5lCNHCDH5y3XGZag==" spinCount="100000" sqref="F15" name="Range1_4"/>
    <protectedRange algorithmName="SHA-512" hashValue="R8frfBQ/MhInQYm+jLEgMwgPwCkrGPIUaxyIFLRSCn/+fIsUU6bmJDax/r7gTh2PEAEvgODYwg0rRRjqSM/oww==" saltValue="tbZzHO5lCNHCDH5y3XGZag==" spinCount="100000" sqref="F16" name="Range1_5"/>
    <protectedRange algorithmName="SHA-512" hashValue="R8frfBQ/MhInQYm+jLEgMwgPwCkrGPIUaxyIFLRSCn/+fIsUU6bmJDax/r7gTh2PEAEvgODYwg0rRRjqSM/oww==" saltValue="tbZzHO5lCNHCDH5y3XGZag==" spinCount="100000" sqref="E17:F18" name="Range1_9"/>
    <protectedRange algorithmName="SHA-512" hashValue="R8frfBQ/MhInQYm+jLEgMwgPwCkrGPIUaxyIFLRSCn/+fIsUU6bmJDax/r7gTh2PEAEvgODYwg0rRRjqSM/oww==" saltValue="tbZzHO5lCNHCDH5y3XGZag==" spinCount="100000" sqref="F19" name="Range1_11"/>
    <protectedRange algorithmName="SHA-512" hashValue="R8frfBQ/MhInQYm+jLEgMwgPwCkrGPIUaxyIFLRSCn/+fIsUU6bmJDax/r7gTh2PEAEvgODYwg0rRRjqSM/oww==" saltValue="tbZzHO5lCNHCDH5y3XGZag==" spinCount="100000" sqref="F20" name="Range1_12"/>
    <protectedRange algorithmName="SHA-512" hashValue="R8frfBQ/MhInQYm+jLEgMwgPwCkrGPIUaxyIFLRSCn/+fIsUU6bmJDax/r7gTh2PEAEvgODYwg0rRRjqSM/oww==" saltValue="tbZzHO5lCNHCDH5y3XGZag==" spinCount="100000" sqref="F21" name="Range1_13"/>
    <protectedRange algorithmName="SHA-512" hashValue="R8frfBQ/MhInQYm+jLEgMwgPwCkrGPIUaxyIFLRSCn/+fIsUU6bmJDax/r7gTh2PEAEvgODYwg0rRRjqSM/oww==" saltValue="tbZzHO5lCNHCDH5y3XGZag==" spinCount="100000" sqref="F22" name="Range1_14"/>
    <protectedRange algorithmName="SHA-512" hashValue="R8frfBQ/MhInQYm+jLEgMwgPwCkrGPIUaxyIFLRSCn/+fIsUU6bmJDax/r7gTh2PEAEvgODYwg0rRRjqSM/oww==" saltValue="tbZzHO5lCNHCDH5y3XGZag==" spinCount="100000" sqref="F23" name="Range1_15"/>
    <protectedRange algorithmName="SHA-512" hashValue="R8frfBQ/MhInQYm+jLEgMwgPwCkrGPIUaxyIFLRSCn/+fIsUU6bmJDax/r7gTh2PEAEvgODYwg0rRRjqSM/oww==" saltValue="tbZzHO5lCNHCDH5y3XGZag==" spinCount="100000" sqref="F24" name="Range1_16"/>
    <protectedRange algorithmName="SHA-512" hashValue="R8frfBQ/MhInQYm+jLEgMwgPwCkrGPIUaxyIFLRSCn/+fIsUU6bmJDax/r7gTh2PEAEvgODYwg0rRRjqSM/oww==" saltValue="tbZzHO5lCNHCDH5y3XGZag==" spinCount="100000" sqref="F25" name="Range1_17"/>
    <protectedRange algorithmName="SHA-512" hashValue="R8frfBQ/MhInQYm+jLEgMwgPwCkrGPIUaxyIFLRSCn/+fIsUU6bmJDax/r7gTh2PEAEvgODYwg0rRRjqSM/oww==" saltValue="tbZzHO5lCNHCDH5y3XGZag==" spinCount="100000" sqref="F26" name="Range1_18"/>
    <protectedRange algorithmName="SHA-512" hashValue="R8frfBQ/MhInQYm+jLEgMwgPwCkrGPIUaxyIFLRSCn/+fIsUU6bmJDax/r7gTh2PEAEvgODYwg0rRRjqSM/oww==" saltValue="tbZzHO5lCNHCDH5y3XGZag==" spinCount="100000" sqref="F27" name="Range1_19"/>
    <protectedRange algorithmName="SHA-512" hashValue="R8frfBQ/MhInQYm+jLEgMwgPwCkrGPIUaxyIFLRSCn/+fIsUU6bmJDax/r7gTh2PEAEvgODYwg0rRRjqSM/oww==" saltValue="tbZzHO5lCNHCDH5y3XGZag==" spinCount="100000" sqref="F28" name="Range1_20"/>
    <protectedRange algorithmName="SHA-512" hashValue="R8frfBQ/MhInQYm+jLEgMwgPwCkrGPIUaxyIFLRSCn/+fIsUU6bmJDax/r7gTh2PEAEvgODYwg0rRRjqSM/oww==" saltValue="tbZzHO5lCNHCDH5y3XGZag==" spinCount="100000" sqref="F29:F32" name="Range1_21"/>
    <protectedRange algorithmName="SHA-512" hashValue="R8frfBQ/MhInQYm+jLEgMwgPwCkrGPIUaxyIFLRSCn/+fIsUU6bmJDax/r7gTh2PEAEvgODYwg0rRRjqSM/oww==" saltValue="tbZzHO5lCNHCDH5y3XGZag==" spinCount="100000" sqref="F33:F35" name="Range1_22"/>
    <protectedRange algorithmName="SHA-512" hashValue="R8frfBQ/MhInQYm+jLEgMwgPwCkrGPIUaxyIFLRSCn/+fIsUU6bmJDax/r7gTh2PEAEvgODYwg0rRRjqSM/oww==" saltValue="tbZzHO5lCNHCDH5y3XGZag==" spinCount="100000" sqref="F42 F36:F39" name="Range1_23"/>
    <protectedRange algorithmName="SHA-512" hashValue="R8frfBQ/MhInQYm+jLEgMwgPwCkrGPIUaxyIFLRSCn/+fIsUU6bmJDax/r7gTh2PEAEvgODYwg0rRRjqSM/oww==" saltValue="tbZzHO5lCNHCDH5y3XGZag==" spinCount="100000" sqref="F40" name="Range1_24"/>
    <protectedRange algorithmName="SHA-512" hashValue="R8frfBQ/MhInQYm+jLEgMwgPwCkrGPIUaxyIFLRSCn/+fIsUU6bmJDax/r7gTh2PEAEvgODYwg0rRRjqSM/oww==" saltValue="tbZzHO5lCNHCDH5y3XGZag==" spinCount="100000" sqref="F41" name="Range1_26"/>
    <protectedRange algorithmName="SHA-512" hashValue="R8frfBQ/MhInQYm+jLEgMwgPwCkrGPIUaxyIFLRSCn/+fIsUU6bmJDax/r7gTh2PEAEvgODYwg0rRRjqSM/oww==" saltValue="tbZzHO5lCNHCDH5y3XGZag==" spinCount="100000" sqref="F45" name="Range1_28"/>
    <protectedRange algorithmName="SHA-512" hashValue="R8frfBQ/MhInQYm+jLEgMwgPwCkrGPIUaxyIFLRSCn/+fIsUU6bmJDax/r7gTh2PEAEvgODYwg0rRRjqSM/oww==" saltValue="tbZzHO5lCNHCDH5y3XGZag==" spinCount="100000" sqref="F46" name="Range1_29"/>
    <protectedRange algorithmName="SHA-512" hashValue="R8frfBQ/MhInQYm+jLEgMwgPwCkrGPIUaxyIFLRSCn/+fIsUU6bmJDax/r7gTh2PEAEvgODYwg0rRRjqSM/oww==" saltValue="tbZzHO5lCNHCDH5y3XGZag==" spinCount="100000" sqref="J38:J39" name="Range1_33"/>
    <protectedRange algorithmName="SHA-512" hashValue="R8frfBQ/MhInQYm+jLEgMwgPwCkrGPIUaxyIFLRSCn/+fIsUU6bmJDax/r7gTh2PEAEvgODYwg0rRRjqSM/oww==" saltValue="tbZzHO5lCNHCDH5y3XGZag==" spinCount="100000" sqref="G20" name="Range1_34"/>
    <protectedRange algorithmName="SHA-512" hashValue="R8frfBQ/MhInQYm+jLEgMwgPwCkrGPIUaxyIFLRSCn/+fIsUU6bmJDax/r7gTh2PEAEvgODYwg0rRRjqSM/oww==" saltValue="tbZzHO5lCNHCDH5y3XGZag==" spinCount="100000" sqref="J20" name="Range1_35"/>
    <protectedRange algorithmName="SHA-512" hashValue="R8frfBQ/MhInQYm+jLEgMwgPwCkrGPIUaxyIFLRSCn/+fIsUU6bmJDax/r7gTh2PEAEvgODYwg0rRRjqSM/oww==" saltValue="tbZzHO5lCNHCDH5y3XGZag==" spinCount="100000" sqref="G17:G18" name="Range1_36"/>
    <protectedRange algorithmName="SHA-512" hashValue="R8frfBQ/MhInQYm+jLEgMwgPwCkrGPIUaxyIFLRSCn/+fIsUU6bmJDax/r7gTh2PEAEvgODYwg0rRRjqSM/oww==" saltValue="tbZzHO5lCNHCDH5y3XGZag==" spinCount="100000" sqref="J17:J18" name="Range1_38"/>
  </protectedRanges>
  <mergeCells count="7">
    <mergeCell ref="B2:L2"/>
    <mergeCell ref="B4:L4"/>
    <mergeCell ref="B6:L6"/>
    <mergeCell ref="B50:F50"/>
    <mergeCell ref="B9:F9"/>
    <mergeCell ref="B49:F49"/>
    <mergeCell ref="B8:F8"/>
  </mergeCells>
  <conditionalFormatting sqref="G17:G18 G20">
    <cfRule type="cellIs" dxfId="2" priority="2" operator="lessThan">
      <formula>-0.001</formula>
    </cfRule>
  </conditionalFormatting>
  <conditionalFormatting sqref="J17:J18 J20">
    <cfRule type="cellIs" dxfId="1" priority="1" operator="lessThan">
      <formula>0</formula>
    </cfRule>
  </conditionalFormatting>
  <conditionalFormatting sqref="J38:J39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9"/>
  <sheetViews>
    <sheetView topLeftCell="A16" workbookViewId="0">
      <selection activeCell="B41" sqref="B41"/>
    </sheetView>
  </sheetViews>
  <sheetFormatPr defaultRowHeight="15"/>
  <cols>
    <col min="2" max="2" width="37.7109375" customWidth="1"/>
    <col min="3" max="6" width="25.28515625" customWidth="1"/>
    <col min="7" max="8" width="15.7109375" customWidth="1"/>
    <col min="11" max="11" width="14" customWidth="1"/>
    <col min="14" max="14" width="10.140625" bestFit="1" customWidth="1"/>
    <col min="16" max="16" width="10.85546875" bestFit="1" customWidth="1"/>
  </cols>
  <sheetData>
    <row r="1" spans="2:17" ht="18">
      <c r="B1" s="3"/>
      <c r="C1" s="3"/>
      <c r="D1" s="3"/>
      <c r="E1" s="3"/>
      <c r="F1" s="4"/>
      <c r="G1" s="4"/>
      <c r="H1" s="4"/>
    </row>
    <row r="2" spans="2:17" ht="15.75" customHeight="1">
      <c r="B2" s="189" t="s">
        <v>44</v>
      </c>
      <c r="C2" s="189"/>
      <c r="D2" s="189"/>
      <c r="E2" s="189"/>
      <c r="F2" s="189"/>
      <c r="G2" s="189"/>
      <c r="H2" s="189"/>
    </row>
    <row r="3" spans="2:17" ht="18">
      <c r="B3" s="3"/>
      <c r="C3" s="3"/>
      <c r="D3" s="3"/>
      <c r="E3" s="3"/>
      <c r="F3" s="4"/>
      <c r="G3" s="4"/>
      <c r="H3" s="4"/>
    </row>
    <row r="4" spans="2:17" ht="33.75" customHeight="1">
      <c r="B4" s="28" t="s">
        <v>7</v>
      </c>
      <c r="C4" s="28" t="s">
        <v>179</v>
      </c>
      <c r="D4" s="28" t="s">
        <v>383</v>
      </c>
      <c r="E4" s="28" t="s">
        <v>384</v>
      </c>
      <c r="F4" s="28" t="s">
        <v>385</v>
      </c>
      <c r="G4" s="28" t="s">
        <v>29</v>
      </c>
      <c r="H4" s="28" t="s">
        <v>54</v>
      </c>
    </row>
    <row r="5" spans="2:17">
      <c r="B5" s="28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41</v>
      </c>
      <c r="H5" s="30" t="s">
        <v>42</v>
      </c>
    </row>
    <row r="6" spans="2:17">
      <c r="B6" s="86" t="s">
        <v>50</v>
      </c>
      <c r="C6" s="87">
        <f>SUM(C7+C10+C12+C14+C19+C22)</f>
        <v>786573.35000000009</v>
      </c>
      <c r="D6" s="87">
        <f>SUM(D7+D10+D12+D14+D19+D22+D24)</f>
        <v>1967924.69</v>
      </c>
      <c r="E6" s="87">
        <f>SUM(E7+E10+E12+E14+E19+E22+E24)</f>
        <v>1970140.4</v>
      </c>
      <c r="F6" s="87">
        <f>SUM(F7+F10+F12+F14+F19+F22)</f>
        <v>879115.43000000017</v>
      </c>
      <c r="G6" s="88">
        <f>SUM(F6/C6*100)</f>
        <v>111.765219353033</v>
      </c>
      <c r="H6" s="88">
        <f>SUM(F6/E6*100)</f>
        <v>44.62196856630117</v>
      </c>
      <c r="J6">
        <v>4611.1899999999996</v>
      </c>
      <c r="K6" t="s">
        <v>401</v>
      </c>
    </row>
    <row r="7" spans="2:17">
      <c r="B7" s="7" t="s">
        <v>18</v>
      </c>
      <c r="C7" s="67">
        <f>C9+C8</f>
        <v>27953.17</v>
      </c>
      <c r="D7" s="67">
        <f>D9+D8</f>
        <v>80716.100000000006</v>
      </c>
      <c r="E7" s="67">
        <f>E9+E8</f>
        <v>80716.100000000006</v>
      </c>
      <c r="F7" s="67">
        <f>F8+F9</f>
        <v>38982.74</v>
      </c>
      <c r="G7" s="88">
        <f>SUM(F7/C7*100)</f>
        <v>139.45731378587831</v>
      </c>
      <c r="H7" s="88">
        <f>SUM(F7/E7*100)</f>
        <v>48.296114405923966</v>
      </c>
      <c r="J7">
        <v>48628.79</v>
      </c>
    </row>
    <row r="8" spans="2:17" s="147" customFormat="1">
      <c r="B8" s="18" t="s">
        <v>388</v>
      </c>
      <c r="C8" s="45">
        <v>0</v>
      </c>
      <c r="D8" s="45">
        <v>3921</v>
      </c>
      <c r="E8" s="45">
        <v>3921</v>
      </c>
      <c r="F8" s="46">
        <v>0</v>
      </c>
      <c r="G8" s="46"/>
      <c r="H8" s="46"/>
      <c r="J8" s="147">
        <v>38982.74</v>
      </c>
    </row>
    <row r="9" spans="2:17" ht="25.5">
      <c r="B9" s="18" t="s">
        <v>397</v>
      </c>
      <c r="C9" s="45">
        <v>27953.17</v>
      </c>
      <c r="D9" s="45">
        <v>76795.100000000006</v>
      </c>
      <c r="E9" s="45">
        <v>76795.100000000006</v>
      </c>
      <c r="F9" s="46">
        <v>38982.74</v>
      </c>
      <c r="G9" s="46"/>
      <c r="H9" s="46"/>
      <c r="J9">
        <f>SUM(J6:J8)</f>
        <v>92222.720000000001</v>
      </c>
    </row>
    <row r="10" spans="2:17">
      <c r="B10" s="7" t="s">
        <v>24</v>
      </c>
      <c r="C10" s="67">
        <f>C11</f>
        <v>6001.97</v>
      </c>
      <c r="D10" s="67">
        <f>D11</f>
        <v>31666.45</v>
      </c>
      <c r="E10" s="67">
        <f>E11</f>
        <v>31666.45</v>
      </c>
      <c r="F10" s="67">
        <f>F11</f>
        <v>5712.16</v>
      </c>
      <c r="G10" s="88">
        <f>SUM(F10/C10*100)</f>
        <v>95.171418717521078</v>
      </c>
      <c r="H10" s="88">
        <f>SUM(F10/E10*100)</f>
        <v>18.038523421476039</v>
      </c>
    </row>
    <row r="11" spans="2:17">
      <c r="B11" s="20" t="s">
        <v>25</v>
      </c>
      <c r="C11" s="45">
        <v>6001.97</v>
      </c>
      <c r="D11" s="45">
        <v>31666.45</v>
      </c>
      <c r="E11" s="66">
        <v>31666.45</v>
      </c>
      <c r="F11" s="46">
        <v>5712.16</v>
      </c>
      <c r="G11" s="46"/>
      <c r="H11" s="46"/>
      <c r="J11" s="118"/>
      <c r="K11" s="118"/>
      <c r="L11" s="118"/>
      <c r="M11" s="118"/>
      <c r="N11" s="118"/>
      <c r="O11" s="118"/>
      <c r="P11" s="118"/>
      <c r="Q11" s="118"/>
    </row>
    <row r="12" spans="2:17" s="147" customFormat="1">
      <c r="B12" s="7" t="s">
        <v>390</v>
      </c>
      <c r="C12" s="67">
        <f>C13</f>
        <v>870</v>
      </c>
      <c r="D12" s="67">
        <f>D13</f>
        <v>2270</v>
      </c>
      <c r="E12" s="67">
        <f>E13</f>
        <v>2270</v>
      </c>
      <c r="F12" s="67">
        <f>F13</f>
        <v>375</v>
      </c>
      <c r="G12" s="88">
        <f>SUM(F12/C12*100)</f>
        <v>43.103448275862064</v>
      </c>
      <c r="H12" s="88">
        <f>SUM(F12/E12*100)</f>
        <v>16.519823788546255</v>
      </c>
      <c r="J12" s="118"/>
      <c r="K12" s="118"/>
      <c r="L12" s="118"/>
      <c r="M12" s="118"/>
      <c r="N12" s="118"/>
      <c r="O12" s="118"/>
      <c r="P12" s="118"/>
      <c r="Q12" s="118"/>
    </row>
    <row r="13" spans="2:17">
      <c r="B13" s="20" t="s">
        <v>391</v>
      </c>
      <c r="C13" s="45">
        <v>870</v>
      </c>
      <c r="D13" s="45">
        <v>2270</v>
      </c>
      <c r="E13" s="66">
        <v>2270</v>
      </c>
      <c r="F13" s="46">
        <v>375</v>
      </c>
      <c r="G13" s="46"/>
      <c r="H13" s="46"/>
      <c r="J13" s="118"/>
      <c r="K13" s="118"/>
      <c r="L13" s="118"/>
      <c r="M13" s="118"/>
      <c r="N13" s="118"/>
      <c r="O13" s="118"/>
      <c r="P13" s="118"/>
      <c r="Q13" s="118"/>
    </row>
    <row r="14" spans="2:17">
      <c r="B14" s="7" t="s">
        <v>152</v>
      </c>
      <c r="C14" s="67">
        <f>C17+C18+C15+C16</f>
        <v>750373.21000000008</v>
      </c>
      <c r="D14" s="67">
        <f>D17+D18+D15+D16</f>
        <v>1849772.14</v>
      </c>
      <c r="E14" s="67">
        <f>E17+E18+E15+E16</f>
        <v>1851987.8499999999</v>
      </c>
      <c r="F14" s="67">
        <f>F17+F18+F15+F16</f>
        <v>832570.53000000014</v>
      </c>
      <c r="G14" s="88">
        <f>SUM(F14/C14*100)</f>
        <v>110.95419171481349</v>
      </c>
      <c r="H14" s="88">
        <f>SUM(F14/E14*100)</f>
        <v>44.955507132511705</v>
      </c>
      <c r="J14" s="118"/>
      <c r="K14" s="118"/>
      <c r="L14" s="118"/>
      <c r="M14" s="118"/>
      <c r="N14" s="118"/>
      <c r="O14" s="118"/>
      <c r="P14" s="118"/>
      <c r="Q14" s="118"/>
    </row>
    <row r="15" spans="2:17" s="147" customFormat="1" ht="18" customHeight="1">
      <c r="B15" s="20" t="s">
        <v>392</v>
      </c>
      <c r="C15" s="45">
        <v>747685.04</v>
      </c>
      <c r="D15" s="45">
        <v>1786469.5</v>
      </c>
      <c r="E15" s="66">
        <v>1786594.69</v>
      </c>
      <c r="F15" s="46">
        <f>778952.04+J7+240.67</f>
        <v>827821.50000000012</v>
      </c>
      <c r="G15" s="46"/>
      <c r="H15" s="46"/>
      <c r="J15" s="118"/>
      <c r="K15" s="118"/>
      <c r="L15" s="118"/>
      <c r="M15" s="118"/>
      <c r="N15" s="118"/>
      <c r="O15" s="118"/>
      <c r="P15" s="118"/>
      <c r="Q15" s="118"/>
    </row>
    <row r="16" spans="2:17" s="147" customFormat="1" ht="25.5">
      <c r="B16" s="20" t="s">
        <v>393</v>
      </c>
      <c r="C16" s="45">
        <v>0</v>
      </c>
      <c r="D16" s="45">
        <v>2767.64</v>
      </c>
      <c r="E16" s="66">
        <v>2767.64</v>
      </c>
      <c r="F16" s="46">
        <v>378.51</v>
      </c>
      <c r="G16" s="46"/>
      <c r="H16" s="46"/>
      <c r="J16" s="118"/>
      <c r="K16" s="118"/>
      <c r="L16" s="118"/>
      <c r="M16" s="118"/>
      <c r="N16" s="118"/>
      <c r="O16" s="118"/>
      <c r="P16" s="118"/>
      <c r="Q16" s="118"/>
    </row>
    <row r="17" spans="2:17" ht="25.5">
      <c r="B17" s="20" t="s">
        <v>394</v>
      </c>
      <c r="C17" s="45">
        <v>0</v>
      </c>
      <c r="D17" s="45">
        <v>21493</v>
      </c>
      <c r="E17" s="66">
        <v>21493</v>
      </c>
      <c r="F17" s="46">
        <v>0</v>
      </c>
      <c r="G17" s="46"/>
      <c r="H17" s="46"/>
      <c r="J17" s="118"/>
      <c r="K17" s="118"/>
      <c r="L17" s="118"/>
      <c r="M17" s="118"/>
      <c r="N17" s="118"/>
      <c r="O17" s="118"/>
      <c r="P17" s="118"/>
      <c r="Q17" s="118"/>
    </row>
    <row r="18" spans="2:17">
      <c r="B18" s="20" t="s">
        <v>400</v>
      </c>
      <c r="C18" s="45">
        <v>2688.17</v>
      </c>
      <c r="D18" s="102">
        <v>39042</v>
      </c>
      <c r="E18" s="66">
        <v>41132.519999999997</v>
      </c>
      <c r="F18" s="46">
        <v>4370.5200000000004</v>
      </c>
      <c r="G18" s="46"/>
      <c r="H18" s="46"/>
      <c r="J18" s="118"/>
      <c r="K18" s="118"/>
      <c r="L18" s="118">
        <v>100</v>
      </c>
      <c r="M18" s="118"/>
      <c r="N18" s="118"/>
      <c r="O18" s="118"/>
      <c r="P18" s="118"/>
      <c r="Q18" s="118"/>
    </row>
    <row r="19" spans="2:17">
      <c r="B19" s="13" t="s">
        <v>153</v>
      </c>
      <c r="C19" s="67">
        <f>C21+C20</f>
        <v>1375</v>
      </c>
      <c r="D19" s="67">
        <f>D21+D20</f>
        <v>3500</v>
      </c>
      <c r="E19" s="67">
        <f>E21+E20</f>
        <v>3500</v>
      </c>
      <c r="F19" s="67">
        <f>F21+F20</f>
        <v>1475</v>
      </c>
      <c r="G19" s="88">
        <f>SUM(F19/C19*100)</f>
        <v>107.27272727272728</v>
      </c>
      <c r="H19" s="88">
        <f>SUM(F19/E19*100)</f>
        <v>42.142857142857146</v>
      </c>
      <c r="J19" s="118"/>
      <c r="K19" s="118"/>
      <c r="L19" s="118">
        <v>-58.34</v>
      </c>
      <c r="M19" s="118"/>
      <c r="N19" s="118"/>
      <c r="O19" s="118"/>
      <c r="P19" s="118"/>
      <c r="Q19" s="118"/>
    </row>
    <row r="20" spans="2:17" s="147" customFormat="1">
      <c r="B20" s="84" t="s">
        <v>395</v>
      </c>
      <c r="C20" s="45">
        <v>0</v>
      </c>
      <c r="D20" s="45">
        <v>1500</v>
      </c>
      <c r="E20" s="66">
        <v>1500</v>
      </c>
      <c r="F20" s="46">
        <v>335</v>
      </c>
      <c r="G20" s="46"/>
      <c r="H20" s="46"/>
      <c r="J20" s="118"/>
      <c r="K20" s="118"/>
      <c r="L20" s="118">
        <f>SUM(L18:L19)</f>
        <v>41.66</v>
      </c>
      <c r="M20" s="118"/>
      <c r="N20" s="118"/>
      <c r="O20" s="118"/>
      <c r="P20" s="118"/>
      <c r="Q20" s="118"/>
    </row>
    <row r="21" spans="2:17">
      <c r="B21" s="84" t="s">
        <v>396</v>
      </c>
      <c r="C21" s="45">
        <v>1375</v>
      </c>
      <c r="D21" s="45">
        <v>2000</v>
      </c>
      <c r="E21" s="66">
        <v>2000</v>
      </c>
      <c r="F21" s="46">
        <v>1140</v>
      </c>
      <c r="G21" s="46"/>
      <c r="H21" s="46"/>
      <c r="J21" s="118"/>
      <c r="K21" s="118">
        <v>623314.01</v>
      </c>
      <c r="L21" s="118"/>
      <c r="M21" s="118"/>
      <c r="N21" s="118"/>
      <c r="O21" s="118"/>
      <c r="P21" s="118"/>
      <c r="Q21" s="118"/>
    </row>
    <row r="22" spans="2:17">
      <c r="B22" s="83" t="s">
        <v>154</v>
      </c>
      <c r="C22" s="67">
        <f>C23</f>
        <v>0</v>
      </c>
      <c r="D22" s="67">
        <f t="shared" ref="D22:F22" si="0">D23</f>
        <v>0</v>
      </c>
      <c r="E22" s="67">
        <f t="shared" si="0"/>
        <v>0</v>
      </c>
      <c r="F22" s="67">
        <f t="shared" si="0"/>
        <v>0</v>
      </c>
      <c r="G22" s="46"/>
      <c r="H22" s="46"/>
      <c r="J22" s="118"/>
      <c r="K22" s="118">
        <v>2046.41</v>
      </c>
      <c r="L22" s="118"/>
      <c r="M22" s="118"/>
      <c r="N22" s="118"/>
      <c r="O22" s="118"/>
      <c r="P22" s="118"/>
      <c r="Q22" s="118"/>
    </row>
    <row r="23" spans="2:17">
      <c r="B23" s="85" t="s">
        <v>26</v>
      </c>
      <c r="C23" s="45">
        <v>0</v>
      </c>
      <c r="D23" s="45">
        <v>0</v>
      </c>
      <c r="E23" s="66">
        <v>0</v>
      </c>
      <c r="F23" s="46">
        <v>0</v>
      </c>
      <c r="G23" s="46"/>
      <c r="H23" s="46"/>
      <c r="J23" s="118"/>
      <c r="K23" s="118">
        <f>SUM(K21:K22)</f>
        <v>625360.42000000004</v>
      </c>
      <c r="L23" s="118"/>
      <c r="M23" s="118"/>
      <c r="N23" s="118"/>
      <c r="O23" s="118"/>
      <c r="P23" s="118"/>
      <c r="Q23" s="118"/>
    </row>
    <row r="24" spans="2:17">
      <c r="B24" s="20" t="s">
        <v>170</v>
      </c>
      <c r="C24" s="45"/>
      <c r="D24" s="45">
        <v>0</v>
      </c>
      <c r="E24" s="66">
        <v>0</v>
      </c>
      <c r="F24" s="46"/>
      <c r="G24" s="46"/>
      <c r="H24" s="46"/>
      <c r="J24" s="118"/>
      <c r="K24" s="118"/>
      <c r="L24" s="118"/>
      <c r="M24" s="118"/>
      <c r="N24" s="118"/>
      <c r="O24" s="118"/>
      <c r="P24" s="118"/>
      <c r="Q24" s="118"/>
    </row>
    <row r="25" spans="2:17" ht="15.75" customHeight="1">
      <c r="B25" s="86" t="s">
        <v>51</v>
      </c>
      <c r="C25" s="49">
        <f>SUM(C26+C29+C34+C39+C42)</f>
        <v>796360.75</v>
      </c>
      <c r="D25" s="49">
        <f>SUM(D26+D29+D34+D39+D42)</f>
        <v>1967924.69</v>
      </c>
      <c r="E25" s="49">
        <f>SUM(E26+E29+E34+E39+E42)</f>
        <v>1970140.4</v>
      </c>
      <c r="F25" s="49">
        <f>SUM(F26+F29+F34+F39+F42)</f>
        <v>1026340.47</v>
      </c>
      <c r="G25" s="88">
        <f>SUM(F25/C25*100)</f>
        <v>128.87883663276975</v>
      </c>
      <c r="H25" s="88">
        <f>SUM(F25/E25*100)</f>
        <v>52.094788269912144</v>
      </c>
      <c r="J25" s="118"/>
      <c r="K25" s="118">
        <v>32841.449999999997</v>
      </c>
      <c r="L25" s="118"/>
      <c r="M25" s="118"/>
      <c r="N25" s="118">
        <f>792228.12</f>
        <v>792228.12</v>
      </c>
      <c r="O25" s="118"/>
      <c r="P25" s="118">
        <v>690782.3</v>
      </c>
      <c r="Q25" s="118"/>
    </row>
    <row r="26" spans="2:17" ht="15.75" customHeight="1">
      <c r="B26" s="7" t="s">
        <v>18</v>
      </c>
      <c r="C26" s="67">
        <f>C28+C27</f>
        <v>31469.96</v>
      </c>
      <c r="D26" s="67">
        <f>D28+D27</f>
        <v>80716.100000000006</v>
      </c>
      <c r="E26" s="67">
        <f>E28+E27</f>
        <v>80716.100000000006</v>
      </c>
      <c r="F26" s="67">
        <f>F28+F27</f>
        <v>45302.04</v>
      </c>
      <c r="G26" s="88">
        <f>SUM(F26/C26*100)</f>
        <v>143.95328116082766</v>
      </c>
      <c r="H26" s="88">
        <f>SUM(F26/E26*100)</f>
        <v>56.125159664552669</v>
      </c>
      <c r="J26" s="118"/>
      <c r="K26" s="118">
        <v>1187.5</v>
      </c>
      <c r="L26" s="118"/>
      <c r="M26" s="118"/>
      <c r="N26" s="118">
        <v>4132.63</v>
      </c>
      <c r="O26" s="118"/>
      <c r="P26" s="118">
        <v>677</v>
      </c>
      <c r="Q26" s="118"/>
    </row>
    <row r="27" spans="2:17" s="147" customFormat="1" ht="15.75" customHeight="1">
      <c r="B27" s="18" t="s">
        <v>398</v>
      </c>
      <c r="C27" s="45">
        <v>0</v>
      </c>
      <c r="D27" s="45">
        <v>3921</v>
      </c>
      <c r="E27" s="45">
        <v>3921</v>
      </c>
      <c r="F27" s="46">
        <v>0</v>
      </c>
      <c r="G27" s="46"/>
      <c r="H27" s="46"/>
      <c r="J27" s="118"/>
      <c r="K27" s="118"/>
      <c r="L27" s="118"/>
      <c r="M27" s="118"/>
      <c r="N27" s="118"/>
      <c r="O27" s="118"/>
      <c r="P27" s="118"/>
      <c r="Q27" s="118"/>
    </row>
    <row r="28" spans="2:17">
      <c r="B28" s="18" t="s">
        <v>389</v>
      </c>
      <c r="C28" s="45">
        <v>31469.96</v>
      </c>
      <c r="D28" s="45">
        <v>76795.100000000006</v>
      </c>
      <c r="E28" s="45">
        <v>76795.100000000006</v>
      </c>
      <c r="F28" s="46">
        <v>45302.04</v>
      </c>
      <c r="G28" s="46"/>
      <c r="H28" s="46"/>
      <c r="J28" s="118"/>
      <c r="K28" s="118">
        <f>SUM(K25:K26)</f>
        <v>34028.949999999997</v>
      </c>
      <c r="L28" s="118"/>
      <c r="M28" s="118"/>
      <c r="N28" s="118">
        <v>0</v>
      </c>
      <c r="O28" s="118"/>
      <c r="P28" s="118">
        <v>8116</v>
      </c>
      <c r="Q28" s="118"/>
    </row>
    <row r="29" spans="2:17">
      <c r="B29" s="83" t="s">
        <v>24</v>
      </c>
      <c r="C29" s="67">
        <f>C30+C32</f>
        <v>5002.63</v>
      </c>
      <c r="D29" s="67">
        <f>D30+D32+D33</f>
        <v>33936.449999999997</v>
      </c>
      <c r="E29" s="67">
        <f>E30+E32+E33</f>
        <v>33936.449999999997</v>
      </c>
      <c r="F29" s="67">
        <f>F30+F32</f>
        <v>2918.58</v>
      </c>
      <c r="G29" s="88">
        <f>SUM(F29/C29*100)</f>
        <v>58.340912679930355</v>
      </c>
      <c r="H29" s="88">
        <f>SUM(F29/E29*100)</f>
        <v>8.6001334847929005</v>
      </c>
      <c r="J29" s="118"/>
      <c r="K29" s="118">
        <v>295.45999999999998</v>
      </c>
      <c r="L29" s="118"/>
      <c r="M29" s="118"/>
      <c r="N29" s="118">
        <f>SUM(N25:N28)</f>
        <v>796360.75</v>
      </c>
      <c r="O29" s="118"/>
      <c r="P29" s="118">
        <v>56249.69</v>
      </c>
      <c r="Q29" s="118"/>
    </row>
    <row r="30" spans="2:17">
      <c r="B30" s="19" t="s">
        <v>25</v>
      </c>
      <c r="C30" s="45">
        <v>4132.63</v>
      </c>
      <c r="D30" s="45">
        <v>31666.45</v>
      </c>
      <c r="E30" s="45">
        <v>31666.45</v>
      </c>
      <c r="F30" s="46">
        <v>2543.58</v>
      </c>
      <c r="G30" s="46"/>
      <c r="H30" s="46"/>
      <c r="J30" s="118"/>
      <c r="K30" s="118">
        <f>SUM(K28:K29)</f>
        <v>34324.409999999996</v>
      </c>
      <c r="L30" s="118"/>
      <c r="M30" s="118"/>
      <c r="N30" s="118">
        <f>N29-F6</f>
        <v>-82754.680000000168</v>
      </c>
      <c r="O30" s="118"/>
      <c r="P30" s="118">
        <f>SUM(P25:P29)</f>
        <v>755824.99</v>
      </c>
      <c r="Q30" s="118"/>
    </row>
    <row r="31" spans="2:17" s="147" customFormat="1">
      <c r="B31" s="7" t="s">
        <v>390</v>
      </c>
      <c r="C31" s="67">
        <f>C32</f>
        <v>870</v>
      </c>
      <c r="D31" s="67">
        <f>D32</f>
        <v>2270</v>
      </c>
      <c r="E31" s="67">
        <f>E32</f>
        <v>2270</v>
      </c>
      <c r="F31" s="67">
        <f>F32</f>
        <v>375</v>
      </c>
      <c r="G31" s="88">
        <f>SUM(F31/C31*100)</f>
        <v>43.103448275862064</v>
      </c>
      <c r="H31" s="88">
        <f>SUM(F31/E31*100)</f>
        <v>16.519823788546255</v>
      </c>
      <c r="J31" s="118"/>
      <c r="K31" s="118"/>
      <c r="L31" s="118"/>
      <c r="M31" s="118"/>
      <c r="N31" s="118"/>
      <c r="O31" s="118"/>
      <c r="P31" s="118"/>
      <c r="Q31" s="118"/>
    </row>
    <row r="32" spans="2:17">
      <c r="B32" s="20" t="s">
        <v>399</v>
      </c>
      <c r="C32" s="45">
        <v>870</v>
      </c>
      <c r="D32" s="45">
        <v>2270</v>
      </c>
      <c r="E32" s="45">
        <v>2270</v>
      </c>
      <c r="F32" s="46">
        <v>375</v>
      </c>
      <c r="G32" s="46"/>
      <c r="H32" s="46"/>
      <c r="J32" s="118"/>
      <c r="K32" s="118">
        <f>K30-F28</f>
        <v>-10977.630000000005</v>
      </c>
      <c r="L32" s="118">
        <v>42.74</v>
      </c>
      <c r="M32" s="118"/>
      <c r="N32" s="118"/>
      <c r="O32" s="118"/>
      <c r="P32" s="118"/>
      <c r="Q32" s="118"/>
    </row>
    <row r="33" spans="2:17">
      <c r="B33" s="20" t="s">
        <v>170</v>
      </c>
      <c r="C33" s="45"/>
      <c r="D33" s="45">
        <v>0</v>
      </c>
      <c r="E33" s="45">
        <v>0</v>
      </c>
      <c r="F33" s="46"/>
      <c r="G33" s="46"/>
      <c r="H33" s="46"/>
      <c r="J33" s="118"/>
      <c r="K33" s="118"/>
      <c r="L33" s="118">
        <v>7.05</v>
      </c>
      <c r="M33" s="118"/>
      <c r="N33" s="118"/>
      <c r="O33" s="118"/>
      <c r="P33" s="118">
        <v>796360.75</v>
      </c>
      <c r="Q33" s="118"/>
    </row>
    <row r="34" spans="2:17">
      <c r="B34" s="7" t="s">
        <v>152</v>
      </c>
      <c r="C34" s="67">
        <f>C37+C38+C36+C35</f>
        <v>758513.16</v>
      </c>
      <c r="D34" s="67">
        <f>D37+D38+D35+D36</f>
        <v>1849772.14</v>
      </c>
      <c r="E34" s="67">
        <f>E37+E38+E35+E36</f>
        <v>1851987.8499999999</v>
      </c>
      <c r="F34" s="67">
        <f>F37+F38+F35+F36</f>
        <v>976979.85</v>
      </c>
      <c r="G34" s="88">
        <f>SUM(F34/C34*100)</f>
        <v>128.80196435879898</v>
      </c>
      <c r="H34" s="88">
        <f>SUM(F34/E34*100)</f>
        <v>52.753037769659237</v>
      </c>
      <c r="J34" s="118"/>
      <c r="K34" s="118"/>
      <c r="L34" s="118">
        <v>2.77</v>
      </c>
      <c r="M34" s="118"/>
      <c r="N34" s="118"/>
      <c r="O34" s="118"/>
      <c r="P34" s="118">
        <v>-705952.93</v>
      </c>
      <c r="Q34" s="118"/>
    </row>
    <row r="35" spans="2:17" s="147" customFormat="1" ht="25.5">
      <c r="B35" s="20" t="s">
        <v>392</v>
      </c>
      <c r="C35" s="45">
        <v>755824.99</v>
      </c>
      <c r="D35" s="45">
        <v>1786469.5</v>
      </c>
      <c r="E35" s="66">
        <v>1786594.69</v>
      </c>
      <c r="F35" s="46">
        <v>967703.82</v>
      </c>
      <c r="G35" s="46"/>
      <c r="H35" s="46"/>
      <c r="J35" s="118"/>
      <c r="K35" s="118"/>
      <c r="L35" s="118"/>
      <c r="M35" s="118"/>
      <c r="N35" s="118"/>
      <c r="O35" s="118"/>
      <c r="P35" s="118"/>
      <c r="Q35" s="118"/>
    </row>
    <row r="36" spans="2:17" s="114" customFormat="1" ht="25.5">
      <c r="B36" s="20" t="s">
        <v>393</v>
      </c>
      <c r="C36" s="45">
        <v>0</v>
      </c>
      <c r="D36" s="45">
        <v>2767.64</v>
      </c>
      <c r="E36" s="45">
        <v>2767.64</v>
      </c>
      <c r="F36" s="45">
        <v>378.51</v>
      </c>
      <c r="G36" s="156"/>
      <c r="H36" s="156"/>
      <c r="J36" s="157"/>
      <c r="K36" s="157"/>
      <c r="L36" s="157"/>
      <c r="M36" s="157"/>
      <c r="N36" s="157"/>
      <c r="O36" s="157"/>
      <c r="P36" s="157"/>
      <c r="Q36" s="157"/>
    </row>
    <row r="37" spans="2:17" ht="25.5">
      <c r="B37" s="20" t="s">
        <v>394</v>
      </c>
      <c r="C37" s="45">
        <v>0</v>
      </c>
      <c r="D37" s="45">
        <v>21493</v>
      </c>
      <c r="E37" s="66">
        <v>21493</v>
      </c>
      <c r="F37" s="46">
        <v>0</v>
      </c>
      <c r="G37" s="46"/>
      <c r="H37" s="46"/>
      <c r="J37" s="118"/>
      <c r="K37" s="118">
        <v>33953.839999999997</v>
      </c>
      <c r="L37" s="118" t="s">
        <v>187</v>
      </c>
      <c r="M37" s="118"/>
      <c r="N37" s="118"/>
      <c r="O37" s="118"/>
      <c r="P37" s="118">
        <f>SUM(P33:P34)</f>
        <v>90407.819999999949</v>
      </c>
      <c r="Q37" s="118"/>
    </row>
    <row r="38" spans="2:17">
      <c r="B38" s="20" t="s">
        <v>400</v>
      </c>
      <c r="C38" s="45">
        <v>2688.17</v>
      </c>
      <c r="D38" s="102">
        <v>39042</v>
      </c>
      <c r="E38" s="66">
        <v>41132.519999999997</v>
      </c>
      <c r="F38" s="46">
        <v>8897.52</v>
      </c>
      <c r="G38" s="46"/>
      <c r="H38" s="46"/>
      <c r="J38" s="118"/>
      <c r="K38" s="118">
        <v>241.58</v>
      </c>
      <c r="L38" s="118" t="s">
        <v>188</v>
      </c>
      <c r="M38" s="118"/>
      <c r="N38" s="118"/>
      <c r="O38" s="118"/>
      <c r="P38" s="118">
        <v>-90687.51</v>
      </c>
      <c r="Q38" s="118"/>
    </row>
    <row r="39" spans="2:17">
      <c r="B39" s="7" t="s">
        <v>153</v>
      </c>
      <c r="C39" s="67">
        <f>C41+C40</f>
        <v>1375</v>
      </c>
      <c r="D39" s="67">
        <f>D41+D40</f>
        <v>3500</v>
      </c>
      <c r="E39" s="67">
        <f>E41+E40</f>
        <v>3500</v>
      </c>
      <c r="F39" s="67">
        <f>F41+F40</f>
        <v>1140</v>
      </c>
      <c r="G39" s="88">
        <f>SUM(F39/C39*100)</f>
        <v>82.909090909090907</v>
      </c>
      <c r="H39" s="88">
        <f>SUM(F39/E39*100)</f>
        <v>32.571428571428577</v>
      </c>
      <c r="J39" s="118"/>
      <c r="K39" s="118">
        <v>39.86</v>
      </c>
      <c r="L39" s="118"/>
      <c r="M39" s="118"/>
      <c r="N39" s="118"/>
      <c r="O39" s="118"/>
      <c r="P39" s="118">
        <f>SUM(P37:P38)</f>
        <v>-279.69000000004598</v>
      </c>
      <c r="Q39" s="118"/>
    </row>
    <row r="40" spans="2:17" s="114" customFormat="1">
      <c r="B40" s="84" t="s">
        <v>395</v>
      </c>
      <c r="C40" s="45">
        <v>0</v>
      </c>
      <c r="D40" s="45">
        <v>1500</v>
      </c>
      <c r="E40" s="45">
        <v>1500</v>
      </c>
      <c r="F40" s="45">
        <v>0</v>
      </c>
      <c r="G40" s="156"/>
      <c r="H40" s="156"/>
      <c r="J40" s="157"/>
      <c r="K40" s="157"/>
      <c r="L40" s="157"/>
      <c r="M40" s="157"/>
      <c r="N40" s="157"/>
      <c r="O40" s="157"/>
      <c r="P40" s="157"/>
      <c r="Q40" s="157"/>
    </row>
    <row r="41" spans="2:17">
      <c r="B41" s="84" t="s">
        <v>396</v>
      </c>
      <c r="C41" s="45">
        <v>1375</v>
      </c>
      <c r="D41" s="45">
        <v>2000</v>
      </c>
      <c r="E41" s="66">
        <v>2000</v>
      </c>
      <c r="F41" s="46">
        <v>1140</v>
      </c>
      <c r="G41" s="46"/>
      <c r="H41" s="46"/>
      <c r="K41" s="118">
        <v>14</v>
      </c>
    </row>
    <row r="42" spans="2:17">
      <c r="B42" s="83" t="s">
        <v>154</v>
      </c>
      <c r="C42" s="67">
        <f>C43</f>
        <v>0</v>
      </c>
      <c r="D42" s="67">
        <f t="shared" ref="D42:F42" si="1">D43</f>
        <v>0</v>
      </c>
      <c r="E42" s="67">
        <f t="shared" si="1"/>
        <v>0</v>
      </c>
      <c r="F42" s="67">
        <f t="shared" si="1"/>
        <v>0</v>
      </c>
      <c r="G42" s="46"/>
      <c r="H42" s="46"/>
      <c r="K42" s="118">
        <v>16.600000000000001</v>
      </c>
    </row>
    <row r="43" spans="2:17">
      <c r="B43" s="84" t="s">
        <v>155</v>
      </c>
      <c r="C43" s="45">
        <v>0</v>
      </c>
      <c r="D43" s="45">
        <v>0</v>
      </c>
      <c r="E43" s="66">
        <v>0</v>
      </c>
      <c r="F43" s="46">
        <v>0</v>
      </c>
      <c r="G43" s="46"/>
      <c r="H43" s="46"/>
      <c r="K43" s="118">
        <f>SUM(K37:K42)</f>
        <v>34265.879999999997</v>
      </c>
      <c r="L43" t="s">
        <v>189</v>
      </c>
    </row>
    <row r="45" spans="2:17" ht="15" customHeight="1">
      <c r="B45" s="27"/>
      <c r="C45" s="27"/>
      <c r="D45" s="27"/>
      <c r="E45" s="27"/>
      <c r="F45" s="130">
        <f>F43+F41</f>
        <v>1140</v>
      </c>
      <c r="G45" s="27"/>
      <c r="H45" s="27"/>
      <c r="I45" s="27"/>
      <c r="J45" s="27"/>
      <c r="K45" s="27"/>
    </row>
    <row r="46" spans="2:17"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2:17">
      <c r="B47" s="27"/>
      <c r="C47" s="27"/>
      <c r="D47" s="27"/>
      <c r="E47" s="27"/>
      <c r="F47" s="27"/>
      <c r="G47" s="27"/>
      <c r="H47" s="27"/>
      <c r="I47" s="27"/>
      <c r="J47" s="27"/>
      <c r="K47" s="27">
        <v>112417.75</v>
      </c>
    </row>
    <row r="48" spans="2:17">
      <c r="K48">
        <v>4011</v>
      </c>
    </row>
    <row r="49" spans="11:11">
      <c r="K49">
        <f>SUM(K47:K48)</f>
        <v>116428.75</v>
      </c>
    </row>
  </sheetData>
  <mergeCells count="1">
    <mergeCell ref="B2:H2"/>
  </mergeCells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9"/>
  <sheetViews>
    <sheetView topLeftCell="B1" workbookViewId="0">
      <selection activeCell="D11" sqref="D11:F13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9" ht="18">
      <c r="B1" s="3"/>
      <c r="C1" s="3"/>
      <c r="D1" s="3"/>
      <c r="E1" s="3"/>
      <c r="F1" s="4"/>
      <c r="G1" s="4"/>
      <c r="H1" s="4"/>
    </row>
    <row r="2" spans="2:9" ht="15.75" customHeight="1">
      <c r="B2" s="189" t="s">
        <v>45</v>
      </c>
      <c r="C2" s="189"/>
      <c r="D2" s="189"/>
      <c r="E2" s="189"/>
      <c r="F2" s="189"/>
      <c r="G2" s="189"/>
      <c r="H2" s="189"/>
    </row>
    <row r="3" spans="2:9" ht="18">
      <c r="B3" s="3"/>
      <c r="C3" s="3"/>
      <c r="D3" s="3"/>
      <c r="E3" s="3"/>
      <c r="F3" s="4"/>
      <c r="G3" s="4"/>
      <c r="H3" s="4"/>
    </row>
    <row r="4" spans="2:9" ht="25.5">
      <c r="B4" s="28" t="s">
        <v>7</v>
      </c>
      <c r="C4" s="28" t="s">
        <v>408</v>
      </c>
      <c r="D4" s="28" t="s">
        <v>383</v>
      </c>
      <c r="E4" s="28" t="s">
        <v>384</v>
      </c>
      <c r="F4" s="28" t="s">
        <v>409</v>
      </c>
      <c r="G4" s="28" t="s">
        <v>29</v>
      </c>
      <c r="H4" s="28" t="s">
        <v>54</v>
      </c>
    </row>
    <row r="5" spans="2:9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41</v>
      </c>
      <c r="H5" s="30" t="s">
        <v>42</v>
      </c>
    </row>
    <row r="6" spans="2:9" ht="15.75" customHeight="1">
      <c r="B6" s="7" t="s">
        <v>51</v>
      </c>
      <c r="C6" s="67">
        <f>C7</f>
        <v>796360.75</v>
      </c>
      <c r="D6" s="67">
        <f t="shared" ref="D6:F6" si="0">D7</f>
        <v>1967924.69</v>
      </c>
      <c r="E6" s="67">
        <f t="shared" si="0"/>
        <v>1970140.4</v>
      </c>
      <c r="F6" s="67">
        <f t="shared" si="0"/>
        <v>1026340.47</v>
      </c>
      <c r="G6" s="68">
        <f>SUM(F6/C6*100)</f>
        <v>128.87883663276975</v>
      </c>
      <c r="H6" s="68">
        <f>SUM(F6/E6*100)</f>
        <v>52.094788269912144</v>
      </c>
    </row>
    <row r="7" spans="2:9" ht="15.75" customHeight="1">
      <c r="B7" s="7" t="s">
        <v>147</v>
      </c>
      <c r="C7" s="67">
        <f>C8+C9</f>
        <v>796360.75</v>
      </c>
      <c r="D7" s="67">
        <f>D8+D9</f>
        <v>1967924.69</v>
      </c>
      <c r="E7" s="67">
        <f>E8+E9</f>
        <v>1970140.4</v>
      </c>
      <c r="F7" s="67">
        <f>F8+F9</f>
        <v>1026340.47</v>
      </c>
      <c r="G7" s="68"/>
      <c r="H7" s="68"/>
    </row>
    <row r="8" spans="2:9">
      <c r="B8" s="12" t="s">
        <v>173</v>
      </c>
      <c r="C8" s="160">
        <v>737422.89</v>
      </c>
      <c r="D8" s="160">
        <v>1856984.19</v>
      </c>
      <c r="E8" s="160">
        <v>1859195.38</v>
      </c>
      <c r="F8" s="160">
        <v>965602.64</v>
      </c>
      <c r="G8" s="68">
        <f>SUM(F8/C8*100)</f>
        <v>130.94286237846509</v>
      </c>
      <c r="H8" s="68">
        <f>SUM(F8/E8*100)</f>
        <v>51.936587751202353</v>
      </c>
    </row>
    <row r="9" spans="2:9">
      <c r="B9" s="17" t="s">
        <v>407</v>
      </c>
      <c r="C9" s="160">
        <v>58937.86</v>
      </c>
      <c r="D9" s="160">
        <f>110000+940.5</f>
        <v>110940.5</v>
      </c>
      <c r="E9" s="160">
        <f>110000+945.02</f>
        <v>110945.02</v>
      </c>
      <c r="F9" s="82">
        <f>59792.81+945.02</f>
        <v>60737.829999999994</v>
      </c>
      <c r="G9" s="68">
        <f>SUM(F9/C9*100)</f>
        <v>103.054013158944</v>
      </c>
      <c r="H9" s="68">
        <f>SUM(F9/E9*100)</f>
        <v>54.745882239689521</v>
      </c>
    </row>
    <row r="11" spans="2:9">
      <c r="B11" s="130"/>
      <c r="C11" s="130"/>
      <c r="D11" s="130"/>
      <c r="E11" s="130"/>
      <c r="F11" s="130"/>
      <c r="G11" s="130"/>
      <c r="H11" s="130"/>
      <c r="I11" s="118"/>
    </row>
    <row r="12" spans="2:9">
      <c r="B12" s="130"/>
      <c r="C12" s="130"/>
      <c r="D12" s="130"/>
      <c r="E12" s="130"/>
      <c r="F12" s="130"/>
      <c r="G12" s="130"/>
      <c r="H12" s="130"/>
      <c r="I12" s="118"/>
    </row>
    <row r="13" spans="2:9">
      <c r="B13" s="130"/>
      <c r="C13" s="130"/>
      <c r="D13" s="130"/>
      <c r="E13" s="130"/>
      <c r="F13" s="130"/>
      <c r="G13" s="130"/>
      <c r="H13" s="130"/>
      <c r="I13" s="118"/>
    </row>
    <row r="14" spans="2:9">
      <c r="B14" s="118"/>
      <c r="C14" s="118"/>
      <c r="D14" s="118"/>
      <c r="E14" s="118"/>
      <c r="F14" s="118"/>
      <c r="G14" s="118"/>
      <c r="H14" s="118"/>
      <c r="I14" s="118"/>
    </row>
    <row r="15" spans="2:9">
      <c r="B15" s="118"/>
      <c r="C15" s="118"/>
      <c r="D15" s="118"/>
      <c r="E15" s="118"/>
      <c r="F15" s="118"/>
      <c r="G15" s="118"/>
      <c r="H15" s="118"/>
      <c r="I15" s="118"/>
    </row>
    <row r="16" spans="2:9">
      <c r="B16" s="118"/>
      <c r="C16" s="118"/>
      <c r="D16" s="130"/>
      <c r="E16" s="118"/>
      <c r="F16" s="118"/>
      <c r="G16" s="118"/>
      <c r="H16" s="118"/>
      <c r="I16" s="118"/>
    </row>
    <row r="17" spans="2:9">
      <c r="B17" s="118"/>
      <c r="C17" s="118"/>
      <c r="D17" s="118"/>
      <c r="E17" s="118"/>
      <c r="F17" s="118"/>
      <c r="G17" s="118"/>
      <c r="H17" s="118"/>
      <c r="I17" s="118"/>
    </row>
    <row r="18" spans="2:9">
      <c r="B18" s="118"/>
      <c r="C18" s="118"/>
      <c r="D18" s="118"/>
      <c r="E18" s="118"/>
      <c r="F18" s="118"/>
      <c r="G18" s="118"/>
      <c r="H18" s="118"/>
      <c r="I18" s="118"/>
    </row>
    <row r="19" spans="2:9">
      <c r="B19" s="118"/>
      <c r="C19" s="118"/>
      <c r="D19" s="118"/>
      <c r="E19" s="118"/>
      <c r="F19" s="118"/>
      <c r="G19" s="118"/>
      <c r="H19" s="118"/>
      <c r="I19" s="118"/>
    </row>
    <row r="20" spans="2:9">
      <c r="B20" s="118"/>
      <c r="C20" s="118"/>
      <c r="D20" s="118"/>
      <c r="E20" s="118"/>
      <c r="F20" s="118"/>
      <c r="G20" s="118"/>
      <c r="H20" s="118"/>
      <c r="I20" s="118"/>
    </row>
    <row r="21" spans="2:9">
      <c r="B21" s="118"/>
      <c r="C21" s="118"/>
      <c r="D21" s="118"/>
      <c r="E21" s="118"/>
      <c r="F21" s="118"/>
      <c r="G21" s="118"/>
      <c r="H21" s="118"/>
      <c r="I21" s="118"/>
    </row>
    <row r="22" spans="2:9">
      <c r="B22" s="118"/>
      <c r="C22" s="118"/>
      <c r="D22" s="118"/>
      <c r="E22" s="118"/>
      <c r="F22" s="118"/>
      <c r="G22" s="118"/>
      <c r="H22" s="118"/>
      <c r="I22" s="118"/>
    </row>
    <row r="23" spans="2:9">
      <c r="B23" s="118"/>
      <c r="C23" s="118"/>
      <c r="D23" s="118"/>
      <c r="E23" s="118"/>
      <c r="F23" s="118"/>
      <c r="G23" s="118"/>
      <c r="H23" s="118"/>
      <c r="I23" s="118"/>
    </row>
    <row r="24" spans="2:9">
      <c r="B24" s="118"/>
      <c r="C24" s="118"/>
      <c r="D24" s="118"/>
      <c r="E24" s="118"/>
      <c r="F24" s="118"/>
      <c r="G24" s="118"/>
      <c r="H24" s="118"/>
      <c r="I24" s="118"/>
    </row>
    <row r="25" spans="2:9">
      <c r="B25" s="118"/>
      <c r="C25" s="118"/>
      <c r="D25" s="118"/>
      <c r="E25" s="118"/>
      <c r="F25" s="118"/>
      <c r="G25" s="118"/>
      <c r="H25" s="118"/>
      <c r="I25" s="118"/>
    </row>
    <row r="26" spans="2:9">
      <c r="B26" s="118"/>
      <c r="C26" s="118"/>
      <c r="D26" s="118"/>
      <c r="E26" s="118"/>
      <c r="F26" s="118"/>
      <c r="G26" s="118"/>
      <c r="H26" s="118"/>
      <c r="I26" s="118"/>
    </row>
    <row r="27" spans="2:9">
      <c r="B27" s="118"/>
      <c r="C27" s="118"/>
      <c r="D27" s="118"/>
      <c r="E27" s="118"/>
      <c r="F27" s="118"/>
      <c r="G27" s="118"/>
      <c r="H27" s="118"/>
      <c r="I27" s="118"/>
    </row>
    <row r="28" spans="2:9">
      <c r="B28" s="118"/>
      <c r="C28" s="118"/>
      <c r="D28" s="118"/>
      <c r="E28" s="118"/>
      <c r="F28" s="118"/>
      <c r="G28" s="118"/>
      <c r="H28" s="118"/>
      <c r="I28" s="118"/>
    </row>
    <row r="29" spans="2:9">
      <c r="B29" s="118"/>
      <c r="C29" s="118"/>
      <c r="D29" s="118"/>
      <c r="E29" s="118"/>
      <c r="F29" s="118"/>
      <c r="G29" s="118"/>
      <c r="H29" s="118"/>
      <c r="I29" s="11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0"/>
  <sheetViews>
    <sheetView workbookViewId="0">
      <selection activeCell="H9" sqref="H9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6" bestFit="1" customWidth="1"/>
    <col min="6" max="10" width="25.28515625" customWidth="1"/>
    <col min="11" max="12" width="15.7109375" customWidth="1"/>
  </cols>
  <sheetData>
    <row r="1" spans="2:12" ht="18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>
      <c r="B2" s="189" t="s">
        <v>11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12" ht="18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>
      <c r="B4" s="189" t="s">
        <v>58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2:12" ht="15.75" customHeight="1">
      <c r="B5" s="189" t="s">
        <v>46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2:12" ht="18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>
      <c r="B7" s="193" t="s">
        <v>7</v>
      </c>
      <c r="C7" s="194"/>
      <c r="D7" s="194"/>
      <c r="E7" s="194"/>
      <c r="F7" s="195"/>
      <c r="G7" s="31" t="s">
        <v>27</v>
      </c>
      <c r="H7" s="31" t="s">
        <v>56</v>
      </c>
      <c r="I7" s="31" t="s">
        <v>53</v>
      </c>
      <c r="J7" s="31" t="s">
        <v>28</v>
      </c>
      <c r="K7" s="31" t="s">
        <v>29</v>
      </c>
      <c r="L7" s="31" t="s">
        <v>54</v>
      </c>
    </row>
    <row r="8" spans="2:12">
      <c r="B8" s="193">
        <v>1</v>
      </c>
      <c r="C8" s="194"/>
      <c r="D8" s="194"/>
      <c r="E8" s="194"/>
      <c r="F8" s="195"/>
      <c r="G8" s="32">
        <v>2</v>
      </c>
      <c r="H8" s="32">
        <v>3</v>
      </c>
      <c r="I8" s="32">
        <v>4</v>
      </c>
      <c r="J8" s="32">
        <v>5</v>
      </c>
      <c r="K8" s="32" t="s">
        <v>41</v>
      </c>
      <c r="L8" s="32" t="s">
        <v>42</v>
      </c>
    </row>
    <row r="9" spans="2:12" ht="25.5">
      <c r="B9" s="7">
        <v>8</v>
      </c>
      <c r="C9" s="7"/>
      <c r="D9" s="7"/>
      <c r="E9" s="7"/>
      <c r="F9" s="7" t="s">
        <v>8</v>
      </c>
      <c r="G9" s="67">
        <f>G10</f>
        <v>0</v>
      </c>
      <c r="H9" s="67">
        <f t="shared" ref="H9:J9" si="0">H10</f>
        <v>0</v>
      </c>
      <c r="I9" s="67">
        <f t="shared" si="0"/>
        <v>0</v>
      </c>
      <c r="J9" s="67">
        <f t="shared" si="0"/>
        <v>0</v>
      </c>
      <c r="K9" s="46"/>
      <c r="L9" s="46"/>
    </row>
    <row r="10" spans="2:12">
      <c r="B10" s="7"/>
      <c r="C10" s="11">
        <v>84</v>
      </c>
      <c r="D10" s="11"/>
      <c r="E10" s="11"/>
      <c r="F10" s="11" t="s">
        <v>13</v>
      </c>
      <c r="G10" s="45">
        <f>G11</f>
        <v>0</v>
      </c>
      <c r="H10" s="45">
        <f t="shared" ref="H10:J10" si="1">H11</f>
        <v>0</v>
      </c>
      <c r="I10" s="45">
        <f t="shared" si="1"/>
        <v>0</v>
      </c>
      <c r="J10" s="45">
        <f t="shared" si="1"/>
        <v>0</v>
      </c>
      <c r="K10" s="46"/>
      <c r="L10" s="46"/>
    </row>
    <row r="11" spans="2:12" ht="51">
      <c r="B11" s="8"/>
      <c r="C11" s="8"/>
      <c r="D11" s="8">
        <v>844</v>
      </c>
      <c r="E11" s="8"/>
      <c r="F11" s="21" t="s">
        <v>149</v>
      </c>
      <c r="G11" s="45">
        <f>G12</f>
        <v>0</v>
      </c>
      <c r="H11" s="45">
        <f t="shared" ref="H11" si="2">H12</f>
        <v>0</v>
      </c>
      <c r="I11" s="45">
        <v>0</v>
      </c>
      <c r="J11" s="45">
        <v>0</v>
      </c>
      <c r="K11" s="46"/>
      <c r="L11" s="46"/>
    </row>
    <row r="12" spans="2:12" ht="38.25">
      <c r="B12" s="8"/>
      <c r="C12" s="8"/>
      <c r="D12" s="8"/>
      <c r="E12" s="8">
        <v>8443</v>
      </c>
      <c r="F12" s="21" t="s">
        <v>148</v>
      </c>
      <c r="G12" s="45">
        <v>0</v>
      </c>
      <c r="H12" s="45">
        <v>0</v>
      </c>
      <c r="I12" s="45">
        <v>0</v>
      </c>
      <c r="J12" s="46">
        <v>0</v>
      </c>
      <c r="K12" s="46"/>
      <c r="L12" s="46"/>
    </row>
    <row r="13" spans="2:12" ht="25.5">
      <c r="B13" s="10">
        <v>5</v>
      </c>
      <c r="C13" s="10"/>
      <c r="D13" s="10"/>
      <c r="E13" s="10"/>
      <c r="F13" s="13" t="s">
        <v>9</v>
      </c>
      <c r="G13" s="67">
        <f>G14</f>
        <v>0</v>
      </c>
      <c r="H13" s="67">
        <f t="shared" ref="H13:J13" si="3">H14</f>
        <v>0</v>
      </c>
      <c r="I13" s="67">
        <f t="shared" si="3"/>
        <v>0</v>
      </c>
      <c r="J13" s="67">
        <f t="shared" si="3"/>
        <v>0</v>
      </c>
      <c r="K13" s="46"/>
      <c r="L13" s="46"/>
    </row>
    <row r="14" spans="2:12" ht="25.5">
      <c r="B14" s="11"/>
      <c r="C14" s="11">
        <v>54</v>
      </c>
      <c r="D14" s="11"/>
      <c r="E14" s="11"/>
      <c r="F14" s="14" t="s">
        <v>14</v>
      </c>
      <c r="G14" s="45">
        <f>G15</f>
        <v>0</v>
      </c>
      <c r="H14" s="45">
        <f t="shared" ref="H14:J14" si="4">H15</f>
        <v>0</v>
      </c>
      <c r="I14" s="45">
        <f t="shared" si="4"/>
        <v>0</v>
      </c>
      <c r="J14" s="45">
        <f t="shared" si="4"/>
        <v>0</v>
      </c>
      <c r="K14" s="46"/>
      <c r="L14" s="46"/>
    </row>
    <row r="15" spans="2:12" ht="54" customHeight="1">
      <c r="B15" s="11"/>
      <c r="C15" s="11"/>
      <c r="D15" s="11">
        <v>544</v>
      </c>
      <c r="E15" s="21"/>
      <c r="F15" s="21" t="s">
        <v>150</v>
      </c>
      <c r="G15" s="45">
        <f>G16</f>
        <v>0</v>
      </c>
      <c r="H15" s="45">
        <f t="shared" ref="H15:J15" si="5">H16</f>
        <v>0</v>
      </c>
      <c r="I15" s="45">
        <f t="shared" si="5"/>
        <v>0</v>
      </c>
      <c r="J15" s="45">
        <f t="shared" si="5"/>
        <v>0</v>
      </c>
      <c r="K15" s="46"/>
      <c r="L15" s="46"/>
    </row>
    <row r="16" spans="2:12" ht="51">
      <c r="B16" s="11"/>
      <c r="C16" s="11"/>
      <c r="D16" s="11"/>
      <c r="E16" s="21">
        <v>5443</v>
      </c>
      <c r="F16" s="21" t="s">
        <v>151</v>
      </c>
      <c r="G16" s="45">
        <v>0</v>
      </c>
      <c r="H16" s="45">
        <v>0</v>
      </c>
      <c r="I16" s="66">
        <v>0</v>
      </c>
      <c r="J16" s="46">
        <v>0</v>
      </c>
      <c r="K16" s="46"/>
      <c r="L16" s="46"/>
    </row>
    <row r="18" spans="2:12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2:12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2:1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topLeftCell="B1" workbookViewId="0">
      <selection activeCell="H33" sqref="H33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89" t="s">
        <v>47</v>
      </c>
      <c r="C2" s="189"/>
      <c r="D2" s="189"/>
      <c r="E2" s="189"/>
      <c r="F2" s="189"/>
      <c r="G2" s="189"/>
      <c r="H2" s="189"/>
    </row>
    <row r="3" spans="2:8" ht="18">
      <c r="B3" s="3"/>
      <c r="C3" s="3"/>
      <c r="D3" s="3"/>
      <c r="E3" s="3"/>
      <c r="F3" s="4"/>
      <c r="G3" s="4"/>
      <c r="H3" s="4"/>
    </row>
    <row r="4" spans="2:8" ht="25.5">
      <c r="B4" s="28" t="s">
        <v>7</v>
      </c>
      <c r="C4" s="28" t="s">
        <v>60</v>
      </c>
      <c r="D4" s="28" t="s">
        <v>56</v>
      </c>
      <c r="E4" s="28" t="s">
        <v>53</v>
      </c>
      <c r="F4" s="28" t="s">
        <v>61</v>
      </c>
      <c r="G4" s="28" t="s">
        <v>29</v>
      </c>
      <c r="H4" s="28" t="s">
        <v>54</v>
      </c>
    </row>
    <row r="5" spans="2:8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41</v>
      </c>
      <c r="H5" s="28" t="s">
        <v>42</v>
      </c>
    </row>
    <row r="6" spans="2:8">
      <c r="B6" s="7" t="s">
        <v>48</v>
      </c>
      <c r="C6" s="5"/>
      <c r="D6" s="5"/>
      <c r="E6" s="6"/>
      <c r="F6" s="25"/>
      <c r="G6" s="25"/>
      <c r="H6" s="25"/>
    </row>
    <row r="7" spans="2:8">
      <c r="B7" s="7" t="s">
        <v>18</v>
      </c>
      <c r="C7" s="5"/>
      <c r="D7" s="5"/>
      <c r="E7" s="5"/>
      <c r="F7" s="25"/>
      <c r="G7" s="25"/>
      <c r="H7" s="25"/>
    </row>
    <row r="8" spans="2:8">
      <c r="B8" s="18" t="s">
        <v>19</v>
      </c>
      <c r="C8" s="5"/>
      <c r="D8" s="5"/>
      <c r="E8" s="5"/>
      <c r="F8" s="25"/>
      <c r="G8" s="25"/>
      <c r="H8" s="25"/>
    </row>
    <row r="9" spans="2:8">
      <c r="B9" s="19" t="s">
        <v>20</v>
      </c>
      <c r="C9" s="5"/>
      <c r="D9" s="5"/>
      <c r="E9" s="5"/>
      <c r="F9" s="25"/>
      <c r="G9" s="25"/>
      <c r="H9" s="25"/>
    </row>
    <row r="10" spans="2:8">
      <c r="B10" s="19" t="s">
        <v>21</v>
      </c>
      <c r="C10" s="5"/>
      <c r="D10" s="5"/>
      <c r="E10" s="5"/>
      <c r="F10" s="25"/>
      <c r="G10" s="25"/>
      <c r="H10" s="25"/>
    </row>
    <row r="11" spans="2:8">
      <c r="B11" s="7" t="s">
        <v>22</v>
      </c>
      <c r="C11" s="5"/>
      <c r="D11" s="5"/>
      <c r="E11" s="6"/>
      <c r="F11" s="25"/>
      <c r="G11" s="25"/>
      <c r="H11" s="25"/>
    </row>
    <row r="12" spans="2:8">
      <c r="B12" s="20" t="s">
        <v>23</v>
      </c>
      <c r="C12" s="5"/>
      <c r="D12" s="5"/>
      <c r="E12" s="6"/>
      <c r="F12" s="25"/>
      <c r="G12" s="25"/>
      <c r="H12" s="25"/>
    </row>
    <row r="13" spans="2:8">
      <c r="B13" s="7" t="s">
        <v>24</v>
      </c>
      <c r="C13" s="5"/>
      <c r="D13" s="5"/>
      <c r="E13" s="6"/>
      <c r="F13" s="25"/>
      <c r="G13" s="25"/>
      <c r="H13" s="25"/>
    </row>
    <row r="14" spans="2:8">
      <c r="B14" s="20" t="s">
        <v>25</v>
      </c>
      <c r="C14" s="5"/>
      <c r="D14" s="5"/>
      <c r="E14" s="6"/>
      <c r="F14" s="25"/>
      <c r="G14" s="25"/>
      <c r="H14" s="25"/>
    </row>
    <row r="15" spans="2:8">
      <c r="B15" s="11" t="s">
        <v>16</v>
      </c>
      <c r="C15" s="5"/>
      <c r="D15" s="5"/>
      <c r="E15" s="6"/>
      <c r="F15" s="25"/>
      <c r="G15" s="25"/>
      <c r="H15" s="25"/>
    </row>
    <row r="16" spans="2:8">
      <c r="B16" s="20"/>
      <c r="C16" s="5"/>
      <c r="D16" s="5"/>
      <c r="E16" s="6"/>
      <c r="F16" s="25"/>
      <c r="G16" s="25"/>
      <c r="H16" s="25"/>
    </row>
    <row r="17" spans="2:8" ht="15.75" customHeight="1">
      <c r="B17" s="7" t="s">
        <v>49</v>
      </c>
      <c r="C17" s="5"/>
      <c r="D17" s="5"/>
      <c r="E17" s="6"/>
      <c r="F17" s="25"/>
      <c r="G17" s="25"/>
      <c r="H17" s="25"/>
    </row>
    <row r="18" spans="2:8" ht="15.75" customHeight="1">
      <c r="B18" s="7" t="s">
        <v>18</v>
      </c>
      <c r="C18" s="5"/>
      <c r="D18" s="5"/>
      <c r="E18" s="5"/>
      <c r="F18" s="25"/>
      <c r="G18" s="25"/>
      <c r="H18" s="25"/>
    </row>
    <row r="19" spans="2:8">
      <c r="B19" s="18" t="s">
        <v>19</v>
      </c>
      <c r="C19" s="5"/>
      <c r="D19" s="5"/>
      <c r="E19" s="5"/>
      <c r="F19" s="25"/>
      <c r="G19" s="25"/>
      <c r="H19" s="25"/>
    </row>
    <row r="20" spans="2:8">
      <c r="B20" s="19" t="s">
        <v>20</v>
      </c>
      <c r="C20" s="5"/>
      <c r="D20" s="5"/>
      <c r="E20" s="5"/>
      <c r="F20" s="25"/>
      <c r="G20" s="25"/>
      <c r="H20" s="25"/>
    </row>
    <row r="21" spans="2:8">
      <c r="B21" s="19" t="s">
        <v>21</v>
      </c>
      <c r="C21" s="5"/>
      <c r="D21" s="5"/>
      <c r="E21" s="5"/>
      <c r="F21" s="25"/>
      <c r="G21" s="25"/>
      <c r="H21" s="25"/>
    </row>
    <row r="22" spans="2:8">
      <c r="B22" s="7" t="s">
        <v>22</v>
      </c>
      <c r="C22" s="5"/>
      <c r="D22" s="5"/>
      <c r="E22" s="6"/>
      <c r="F22" s="25"/>
      <c r="G22" s="25"/>
      <c r="H22" s="25"/>
    </row>
    <row r="23" spans="2:8">
      <c r="B23" s="20" t="s">
        <v>23</v>
      </c>
      <c r="C23" s="5"/>
      <c r="D23" s="5"/>
      <c r="E23" s="6"/>
      <c r="F23" s="25"/>
      <c r="G23" s="25"/>
      <c r="H23" s="25"/>
    </row>
    <row r="24" spans="2:8">
      <c r="B24" s="7" t="s">
        <v>24</v>
      </c>
      <c r="C24" s="5"/>
      <c r="D24" s="5"/>
      <c r="E24" s="6"/>
      <c r="F24" s="25"/>
      <c r="G24" s="25"/>
      <c r="H24" s="25"/>
    </row>
    <row r="25" spans="2:8">
      <c r="B25" s="20" t="s">
        <v>25</v>
      </c>
      <c r="C25" s="5"/>
      <c r="D25" s="5"/>
      <c r="E25" s="6"/>
      <c r="F25" s="25"/>
      <c r="G25" s="25"/>
      <c r="H25" s="25"/>
    </row>
    <row r="26" spans="2:8">
      <c r="B26" s="11" t="s">
        <v>16</v>
      </c>
      <c r="C26" s="5"/>
      <c r="D26" s="5"/>
      <c r="E26" s="6"/>
      <c r="F26" s="25"/>
      <c r="G26" s="25"/>
      <c r="H26" s="25"/>
    </row>
    <row r="28" spans="2:8">
      <c r="B28" s="33"/>
      <c r="C28" s="33"/>
      <c r="D28" s="33"/>
      <c r="E28" s="33"/>
      <c r="F28" s="33"/>
      <c r="G28" s="33"/>
      <c r="H28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134"/>
  <sheetViews>
    <sheetView tabSelected="1" workbookViewId="0">
      <selection activeCell="I42" sqref="I42"/>
    </sheetView>
  </sheetViews>
  <sheetFormatPr defaultRowHeight="15"/>
  <cols>
    <col min="1" max="1" width="17.42578125" style="131" customWidth="1"/>
    <col min="2" max="2" width="61.42578125" style="144" customWidth="1"/>
    <col min="3" max="3" width="16.28515625" style="159" customWidth="1"/>
    <col min="4" max="4" width="21.85546875" style="159" customWidth="1"/>
    <col min="5" max="5" width="17" style="159" customWidth="1"/>
    <col min="6" max="6" width="14.42578125" style="159" customWidth="1"/>
    <col min="7" max="7" width="14.85546875" style="145" customWidth="1"/>
    <col min="8" max="10" width="12.42578125" style="159" customWidth="1"/>
    <col min="11" max="16384" width="9.140625" style="159"/>
  </cols>
  <sheetData>
    <row r="2" spans="1:7" ht="18.75">
      <c r="B2" s="204" t="s">
        <v>10</v>
      </c>
      <c r="C2" s="204"/>
      <c r="D2" s="204"/>
      <c r="E2" s="204"/>
      <c r="F2" s="204"/>
      <c r="G2" s="204"/>
    </row>
    <row r="3" spans="1:7" ht="29.25" customHeight="1">
      <c r="B3" s="204" t="s">
        <v>63</v>
      </c>
      <c r="C3" s="204"/>
      <c r="D3" s="204"/>
      <c r="E3" s="204"/>
      <c r="F3" s="204"/>
      <c r="G3" s="204"/>
    </row>
    <row r="4" spans="1:7" ht="23.25" customHeight="1"/>
    <row r="5" spans="1:7" ht="34.5" customHeight="1">
      <c r="A5" s="202" t="s">
        <v>411</v>
      </c>
      <c r="B5" s="202" t="s">
        <v>412</v>
      </c>
      <c r="C5" s="196" t="s">
        <v>415</v>
      </c>
      <c r="D5" s="205" t="s">
        <v>383</v>
      </c>
      <c r="E5" s="196" t="s">
        <v>413</v>
      </c>
      <c r="F5" s="198" t="s">
        <v>414</v>
      </c>
      <c r="G5" s="200" t="s">
        <v>410</v>
      </c>
    </row>
    <row r="6" spans="1:7" ht="27" customHeight="1">
      <c r="A6" s="203"/>
      <c r="B6" s="203"/>
      <c r="C6" s="197"/>
      <c r="D6" s="206"/>
      <c r="E6" s="197"/>
      <c r="F6" s="199"/>
      <c r="G6" s="201"/>
    </row>
    <row r="7" spans="1:7">
      <c r="A7" s="162">
        <v>1</v>
      </c>
      <c r="B7" s="162">
        <v>2</v>
      </c>
      <c r="C7" s="163">
        <v>3</v>
      </c>
      <c r="D7" s="163">
        <v>4</v>
      </c>
      <c r="E7" s="163">
        <v>5</v>
      </c>
      <c r="F7" s="163">
        <v>6</v>
      </c>
      <c r="G7" s="163">
        <v>7</v>
      </c>
    </row>
    <row r="8" spans="1:7">
      <c r="A8" s="162"/>
      <c r="B8" s="162" t="s">
        <v>190</v>
      </c>
      <c r="C8" s="161">
        <f>C9+C34+C41+C103+C105+C107+C114+C120+C124</f>
        <v>803362.57999999973</v>
      </c>
      <c r="D8" s="164">
        <f>D9+D34+D41+D103+D105+D107+D114+D120+D122+D124</f>
        <v>1967924.6900000002</v>
      </c>
      <c r="E8" s="161">
        <f>E9+E34+E41+E103+E105+E107+E114+E120+E124+E122</f>
        <v>1970140.4</v>
      </c>
      <c r="F8" s="161">
        <f>F9+F34+F41+F103+F105+F107+F114+F120+F124+F122</f>
        <v>1026340.4700000001</v>
      </c>
      <c r="G8" s="135">
        <f>F8/E8</f>
        <v>0.5209478826991214</v>
      </c>
    </row>
    <row r="9" spans="1:7">
      <c r="A9" s="136" t="s">
        <v>193</v>
      </c>
      <c r="B9" s="137" t="s">
        <v>194</v>
      </c>
      <c r="C9" s="138">
        <f>SUM(C10:C33)</f>
        <v>689841.7999999997</v>
      </c>
      <c r="D9" s="138">
        <f>SUM(D10:D33)</f>
        <v>1651378</v>
      </c>
      <c r="E9" s="138">
        <f>SUM(E10:E33)</f>
        <v>1651378</v>
      </c>
      <c r="F9" s="138">
        <f>SUM(F10:F33)</f>
        <v>904630.17000000016</v>
      </c>
      <c r="G9" s="139">
        <f t="shared" ref="G9:G80" si="0">F9/E9</f>
        <v>0.54780321040973068</v>
      </c>
    </row>
    <row r="10" spans="1:7">
      <c r="A10" s="140" t="s">
        <v>195</v>
      </c>
      <c r="B10" s="141" t="s">
        <v>196</v>
      </c>
      <c r="C10" s="142">
        <v>532918.32999999996</v>
      </c>
      <c r="D10" s="142">
        <v>1242000</v>
      </c>
      <c r="E10" s="142">
        <v>1242000</v>
      </c>
      <c r="F10" s="142">
        <v>688192.93</v>
      </c>
      <c r="G10" s="143">
        <f t="shared" si="0"/>
        <v>0.55410058776167481</v>
      </c>
    </row>
    <row r="11" spans="1:7">
      <c r="A11" s="140">
        <v>311130</v>
      </c>
      <c r="B11" s="141" t="s">
        <v>377</v>
      </c>
      <c r="C11" s="142">
        <v>0</v>
      </c>
      <c r="D11" s="142">
        <v>350</v>
      </c>
      <c r="E11" s="142">
        <v>350</v>
      </c>
      <c r="F11" s="142">
        <v>0</v>
      </c>
      <c r="G11" s="143">
        <f t="shared" si="0"/>
        <v>0</v>
      </c>
    </row>
    <row r="12" spans="1:7">
      <c r="A12" s="140" t="s">
        <v>197</v>
      </c>
      <c r="B12" s="141" t="s">
        <v>100</v>
      </c>
      <c r="C12" s="142">
        <v>10738.69</v>
      </c>
      <c r="D12" s="142">
        <v>17000</v>
      </c>
      <c r="E12" s="142">
        <v>17000</v>
      </c>
      <c r="F12" s="142">
        <v>15640.36</v>
      </c>
      <c r="G12" s="143">
        <f t="shared" si="0"/>
        <v>0.92002117647058823</v>
      </c>
    </row>
    <row r="13" spans="1:7">
      <c r="A13" s="140" t="s">
        <v>198</v>
      </c>
      <c r="B13" s="141" t="s">
        <v>101</v>
      </c>
      <c r="C13" s="142">
        <v>21437.94</v>
      </c>
      <c r="D13" s="142">
        <v>39936</v>
      </c>
      <c r="E13" s="142">
        <v>39936</v>
      </c>
      <c r="F13" s="142">
        <v>43070.559999999998</v>
      </c>
      <c r="G13" s="143">
        <f t="shared" si="0"/>
        <v>1.0784895833333332</v>
      </c>
    </row>
    <row r="14" spans="1:7">
      <c r="A14" s="140" t="s">
        <v>199</v>
      </c>
      <c r="B14" s="141" t="s">
        <v>200</v>
      </c>
      <c r="C14" s="142">
        <v>0</v>
      </c>
      <c r="D14" s="142">
        <v>12000</v>
      </c>
      <c r="E14" s="142">
        <v>12000</v>
      </c>
      <c r="F14" s="142">
        <v>0</v>
      </c>
      <c r="G14" s="143">
        <f t="shared" si="0"/>
        <v>0</v>
      </c>
    </row>
    <row r="15" spans="1:7">
      <c r="A15" s="140" t="s">
        <v>201</v>
      </c>
      <c r="B15" s="141" t="s">
        <v>202</v>
      </c>
      <c r="C15" s="142">
        <v>6032.75</v>
      </c>
      <c r="D15" s="142">
        <v>28354</v>
      </c>
      <c r="E15" s="142">
        <v>28354</v>
      </c>
      <c r="F15" s="142">
        <v>5584.06</v>
      </c>
      <c r="G15" s="143">
        <f t="shared" si="0"/>
        <v>0.19694081963744095</v>
      </c>
    </row>
    <row r="16" spans="1:7">
      <c r="A16" s="140" t="s">
        <v>203</v>
      </c>
      <c r="B16" s="141" t="s">
        <v>204</v>
      </c>
      <c r="C16" s="142">
        <v>0</v>
      </c>
      <c r="D16" s="142">
        <v>30926</v>
      </c>
      <c r="E16" s="142">
        <v>30926</v>
      </c>
      <c r="F16" s="142">
        <v>0</v>
      </c>
      <c r="G16" s="143">
        <f t="shared" si="0"/>
        <v>0</v>
      </c>
    </row>
    <row r="17" spans="1:7">
      <c r="A17" s="140" t="s">
        <v>205</v>
      </c>
      <c r="B17" s="141" t="s">
        <v>206</v>
      </c>
      <c r="C17" s="142">
        <v>0</v>
      </c>
      <c r="D17" s="142">
        <v>2756</v>
      </c>
      <c r="E17" s="142">
        <v>2756</v>
      </c>
      <c r="F17" s="142">
        <v>0</v>
      </c>
      <c r="G17" s="143">
        <f t="shared" si="0"/>
        <v>0</v>
      </c>
    </row>
    <row r="18" spans="1:7">
      <c r="A18" s="140" t="s">
        <v>207</v>
      </c>
      <c r="B18" s="141" t="s">
        <v>208</v>
      </c>
      <c r="C18" s="142">
        <v>441.44</v>
      </c>
      <c r="D18" s="142">
        <v>3393</v>
      </c>
      <c r="E18" s="142">
        <v>3393</v>
      </c>
      <c r="F18" s="142">
        <v>882.88</v>
      </c>
      <c r="G18" s="143">
        <f t="shared" si="0"/>
        <v>0.2602063071028588</v>
      </c>
    </row>
    <row r="19" spans="1:7">
      <c r="A19" s="140" t="s">
        <v>209</v>
      </c>
      <c r="B19" s="141" t="s">
        <v>210</v>
      </c>
      <c r="C19" s="142">
        <v>15600</v>
      </c>
      <c r="D19" s="142">
        <v>20250</v>
      </c>
      <c r="E19" s="142">
        <v>20250</v>
      </c>
      <c r="F19" s="142">
        <v>15600</v>
      </c>
      <c r="G19" s="143">
        <f t="shared" si="0"/>
        <v>0.77037037037037037</v>
      </c>
    </row>
    <row r="20" spans="1:7">
      <c r="A20" s="140" t="s">
        <v>211</v>
      </c>
      <c r="B20" s="141" t="s">
        <v>212</v>
      </c>
      <c r="C20" s="142">
        <v>1072.1099999999999</v>
      </c>
      <c r="D20" s="142">
        <v>5000</v>
      </c>
      <c r="E20" s="142">
        <v>5000</v>
      </c>
      <c r="F20" s="142">
        <v>0</v>
      </c>
      <c r="G20" s="143">
        <f t="shared" si="0"/>
        <v>0</v>
      </c>
    </row>
    <row r="21" spans="1:7">
      <c r="A21" s="140" t="s">
        <v>213</v>
      </c>
      <c r="B21" s="141" t="s">
        <v>104</v>
      </c>
      <c r="C21" s="142">
        <v>93296.98</v>
      </c>
      <c r="D21" s="142">
        <v>227913</v>
      </c>
      <c r="E21" s="142">
        <v>227913</v>
      </c>
      <c r="F21" s="142">
        <v>123266.25</v>
      </c>
      <c r="G21" s="143">
        <f t="shared" si="0"/>
        <v>0.5408478235116031</v>
      </c>
    </row>
    <row r="22" spans="1:7">
      <c r="A22" s="140">
        <v>31322</v>
      </c>
      <c r="B22" s="141" t="s">
        <v>404</v>
      </c>
      <c r="C22" s="142">
        <v>0</v>
      </c>
      <c r="D22" s="142">
        <v>50</v>
      </c>
      <c r="E22" s="142">
        <v>50</v>
      </c>
      <c r="F22" s="142">
        <v>0</v>
      </c>
      <c r="G22" s="143">
        <f t="shared" si="0"/>
        <v>0</v>
      </c>
    </row>
    <row r="23" spans="1:7">
      <c r="A23" s="140">
        <v>313320</v>
      </c>
      <c r="B23" s="141" t="s">
        <v>378</v>
      </c>
      <c r="C23" s="142">
        <v>0</v>
      </c>
      <c r="D23" s="142">
        <v>150</v>
      </c>
      <c r="E23" s="142">
        <v>150</v>
      </c>
      <c r="F23" s="142">
        <v>0</v>
      </c>
      <c r="G23" s="143">
        <f t="shared" si="0"/>
        <v>0</v>
      </c>
    </row>
    <row r="24" spans="1:7">
      <c r="A24" s="140">
        <v>321110</v>
      </c>
      <c r="B24" s="141" t="s">
        <v>243</v>
      </c>
      <c r="C24" s="142">
        <v>102</v>
      </c>
      <c r="D24" s="142">
        <v>500</v>
      </c>
      <c r="E24" s="142">
        <v>500</v>
      </c>
      <c r="F24" s="142">
        <v>0</v>
      </c>
      <c r="G24" s="143">
        <f t="shared" si="0"/>
        <v>0</v>
      </c>
    </row>
    <row r="25" spans="1:7">
      <c r="A25" s="140">
        <v>321130</v>
      </c>
      <c r="B25" s="141" t="s">
        <v>247</v>
      </c>
      <c r="C25" s="142">
        <v>223.5</v>
      </c>
      <c r="D25" s="142">
        <v>500</v>
      </c>
      <c r="E25" s="142">
        <v>500</v>
      </c>
      <c r="F25" s="142">
        <v>214.5</v>
      </c>
      <c r="G25" s="143">
        <f t="shared" si="0"/>
        <v>0.42899999999999999</v>
      </c>
    </row>
    <row r="26" spans="1:7">
      <c r="A26" s="140">
        <v>321150</v>
      </c>
      <c r="B26" s="141" t="s">
        <v>379</v>
      </c>
      <c r="C26" s="142">
        <v>151.44</v>
      </c>
      <c r="D26" s="142">
        <v>500</v>
      </c>
      <c r="E26" s="142">
        <v>500</v>
      </c>
      <c r="F26" s="142">
        <v>0</v>
      </c>
      <c r="G26" s="143">
        <f t="shared" si="0"/>
        <v>0</v>
      </c>
    </row>
    <row r="27" spans="1:7">
      <c r="A27" s="140" t="s">
        <v>214</v>
      </c>
      <c r="B27" s="141" t="s">
        <v>215</v>
      </c>
      <c r="C27" s="142">
        <v>7012.83</v>
      </c>
      <c r="D27" s="142">
        <v>16500</v>
      </c>
      <c r="E27" s="142">
        <v>16500</v>
      </c>
      <c r="F27" s="142">
        <v>10872.83</v>
      </c>
      <c r="G27" s="143">
        <f t="shared" si="0"/>
        <v>0.65895939393939396</v>
      </c>
    </row>
    <row r="28" spans="1:7">
      <c r="A28" s="140" t="s">
        <v>216</v>
      </c>
      <c r="B28" s="141" t="s">
        <v>217</v>
      </c>
      <c r="C28" s="142">
        <v>0</v>
      </c>
      <c r="D28" s="142">
        <v>1000</v>
      </c>
      <c r="E28" s="142">
        <v>1000</v>
      </c>
      <c r="F28" s="142">
        <v>0</v>
      </c>
      <c r="G28" s="143">
        <f t="shared" si="0"/>
        <v>0</v>
      </c>
    </row>
    <row r="29" spans="1:7">
      <c r="A29" s="140" t="s">
        <v>218</v>
      </c>
      <c r="B29" s="141" t="s">
        <v>219</v>
      </c>
      <c r="C29" s="142">
        <v>0</v>
      </c>
      <c r="D29" s="142">
        <v>500</v>
      </c>
      <c r="E29" s="142">
        <v>500</v>
      </c>
      <c r="F29" s="142">
        <v>0</v>
      </c>
      <c r="G29" s="143">
        <f t="shared" si="0"/>
        <v>0</v>
      </c>
    </row>
    <row r="30" spans="1:7">
      <c r="A30" s="140" t="s">
        <v>220</v>
      </c>
      <c r="B30" s="141" t="s">
        <v>221</v>
      </c>
      <c r="C30" s="142">
        <v>0</v>
      </c>
      <c r="D30" s="142">
        <v>0</v>
      </c>
      <c r="E30" s="142">
        <v>0</v>
      </c>
      <c r="F30" s="142">
        <v>0</v>
      </c>
      <c r="G30" s="143" t="e">
        <f t="shared" si="0"/>
        <v>#DIV/0!</v>
      </c>
    </row>
    <row r="31" spans="1:7">
      <c r="A31" s="140" t="s">
        <v>222</v>
      </c>
      <c r="B31" s="141" t="s">
        <v>223</v>
      </c>
      <c r="C31" s="142">
        <v>813.79</v>
      </c>
      <c r="D31" s="142">
        <v>1500</v>
      </c>
      <c r="E31" s="142">
        <v>1500</v>
      </c>
      <c r="F31" s="142">
        <v>1305.8</v>
      </c>
      <c r="G31" s="143">
        <f t="shared" si="0"/>
        <v>0.87053333333333327</v>
      </c>
    </row>
    <row r="32" spans="1:7">
      <c r="A32" s="140">
        <v>343320</v>
      </c>
      <c r="B32" s="141" t="s">
        <v>380</v>
      </c>
      <c r="C32" s="142">
        <v>0</v>
      </c>
      <c r="D32" s="142">
        <v>100</v>
      </c>
      <c r="E32" s="142">
        <v>100</v>
      </c>
      <c r="F32" s="142">
        <v>0</v>
      </c>
      <c r="G32" s="143">
        <f t="shared" si="0"/>
        <v>0</v>
      </c>
    </row>
    <row r="33" spans="1:9">
      <c r="A33" s="140" t="s">
        <v>224</v>
      </c>
      <c r="B33" s="141" t="s">
        <v>225</v>
      </c>
      <c r="C33" s="142">
        <v>0</v>
      </c>
      <c r="D33" s="142">
        <v>200</v>
      </c>
      <c r="E33" s="142">
        <v>200</v>
      </c>
      <c r="F33" s="142">
        <v>0</v>
      </c>
      <c r="G33" s="143">
        <f t="shared" si="0"/>
        <v>0</v>
      </c>
    </row>
    <row r="34" spans="1:9">
      <c r="A34" s="136" t="s">
        <v>226</v>
      </c>
      <c r="B34" s="137" t="s">
        <v>227</v>
      </c>
      <c r="C34" s="138">
        <f t="shared" ref="C34:E34" si="1">SUM(C35:C40)</f>
        <v>1987.63</v>
      </c>
      <c r="D34" s="138">
        <f t="shared" si="1"/>
        <v>16452</v>
      </c>
      <c r="E34" s="138">
        <f t="shared" si="1"/>
        <v>16452</v>
      </c>
      <c r="F34" s="138">
        <f>SUM(F35:F40)</f>
        <v>7618.45</v>
      </c>
      <c r="G34" s="139">
        <f t="shared" si="0"/>
        <v>0.46307135910527597</v>
      </c>
    </row>
    <row r="35" spans="1:9">
      <c r="A35" s="140" t="s">
        <v>228</v>
      </c>
      <c r="B35" s="141" t="s">
        <v>229</v>
      </c>
      <c r="C35" s="142">
        <v>577.16999999999996</v>
      </c>
      <c r="D35" s="142">
        <v>1864</v>
      </c>
      <c r="E35" s="142">
        <v>1864</v>
      </c>
      <c r="F35" s="142">
        <v>2669.69</v>
      </c>
      <c r="G35" s="143">
        <f t="shared" si="0"/>
        <v>1.4322371244635193</v>
      </c>
    </row>
    <row r="36" spans="1:9">
      <c r="A36" s="140" t="s">
        <v>230</v>
      </c>
      <c r="B36" s="141" t="s">
        <v>231</v>
      </c>
      <c r="C36" s="142">
        <v>756.63</v>
      </c>
      <c r="D36" s="142">
        <v>1813</v>
      </c>
      <c r="E36" s="142">
        <v>1813</v>
      </c>
      <c r="F36" s="142">
        <v>1472.05</v>
      </c>
      <c r="G36" s="143">
        <f t="shared" si="0"/>
        <v>0.81194153337010477</v>
      </c>
    </row>
    <row r="37" spans="1:9">
      <c r="A37" s="140" t="s">
        <v>232</v>
      </c>
      <c r="B37" s="141" t="s">
        <v>233</v>
      </c>
      <c r="C37" s="142">
        <v>0</v>
      </c>
      <c r="D37" s="142">
        <v>0</v>
      </c>
      <c r="E37" s="142">
        <v>0</v>
      </c>
      <c r="F37" s="142">
        <v>0</v>
      </c>
      <c r="G37" s="143" t="e">
        <f t="shared" si="0"/>
        <v>#DIV/0!</v>
      </c>
    </row>
    <row r="38" spans="1:9">
      <c r="A38" s="140" t="s">
        <v>234</v>
      </c>
      <c r="B38" s="141" t="s">
        <v>235</v>
      </c>
      <c r="C38" s="142">
        <v>653.83000000000004</v>
      </c>
      <c r="D38" s="142">
        <v>11111</v>
      </c>
      <c r="E38" s="142">
        <v>11111</v>
      </c>
      <c r="F38" s="142">
        <v>2775.38</v>
      </c>
      <c r="G38" s="143">
        <f t="shared" si="0"/>
        <v>0.24978669786697869</v>
      </c>
    </row>
    <row r="39" spans="1:9">
      <c r="A39" s="140" t="s">
        <v>236</v>
      </c>
      <c r="B39" s="141" t="s">
        <v>237</v>
      </c>
      <c r="C39" s="142">
        <v>0</v>
      </c>
      <c r="D39" s="142">
        <v>1664</v>
      </c>
      <c r="E39" s="142">
        <v>1664</v>
      </c>
      <c r="F39" s="142">
        <v>701.33</v>
      </c>
      <c r="G39" s="143">
        <f t="shared" si="0"/>
        <v>0.42147235576923081</v>
      </c>
    </row>
    <row r="40" spans="1:9">
      <c r="A40" s="140" t="s">
        <v>238</v>
      </c>
      <c r="B40" s="141" t="s">
        <v>239</v>
      </c>
      <c r="C40" s="142">
        <v>0</v>
      </c>
      <c r="D40" s="142">
        <v>0</v>
      </c>
      <c r="E40" s="142">
        <v>0</v>
      </c>
      <c r="F40" s="142">
        <v>0</v>
      </c>
      <c r="G40" s="143" t="e">
        <f t="shared" si="0"/>
        <v>#DIV/0!</v>
      </c>
    </row>
    <row r="41" spans="1:9">
      <c r="A41" s="136" t="s">
        <v>240</v>
      </c>
      <c r="B41" s="137" t="s">
        <v>241</v>
      </c>
      <c r="C41" s="138">
        <f t="shared" ref="C41:E41" si="2">SUM(C42:C102)</f>
        <v>97710.51999999999</v>
      </c>
      <c r="D41" s="138">
        <f t="shared" si="2"/>
        <v>241002.14</v>
      </c>
      <c r="E41" s="138">
        <f t="shared" si="2"/>
        <v>241006.66</v>
      </c>
      <c r="F41" s="138">
        <f>SUM(F42:F102)</f>
        <v>105185.12999999999</v>
      </c>
      <c r="G41" s="139">
        <f t="shared" si="0"/>
        <v>0.43644076059972775</v>
      </c>
    </row>
    <row r="42" spans="1:9">
      <c r="A42" s="140" t="s">
        <v>242</v>
      </c>
      <c r="B42" s="141" t="s">
        <v>243</v>
      </c>
      <c r="C42" s="142">
        <v>1455</v>
      </c>
      <c r="D42" s="142">
        <v>4320</v>
      </c>
      <c r="E42" s="142">
        <v>4320</v>
      </c>
      <c r="F42" s="142">
        <v>1662.31</v>
      </c>
      <c r="G42" s="143">
        <f t="shared" si="0"/>
        <v>0.38479398148148147</v>
      </c>
      <c r="I42" s="118"/>
    </row>
    <row r="43" spans="1:9">
      <c r="A43" s="140" t="s">
        <v>244</v>
      </c>
      <c r="B43" s="141" t="s">
        <v>245</v>
      </c>
      <c r="C43" s="142">
        <v>784</v>
      </c>
      <c r="D43" s="142">
        <v>1144</v>
      </c>
      <c r="E43" s="142">
        <v>640</v>
      </c>
      <c r="F43" s="142">
        <v>240</v>
      </c>
      <c r="G43" s="143">
        <f t="shared" si="0"/>
        <v>0.375</v>
      </c>
    </row>
    <row r="44" spans="1:9">
      <c r="A44" s="140" t="s">
        <v>246</v>
      </c>
      <c r="B44" s="141" t="s">
        <v>247</v>
      </c>
      <c r="C44" s="142">
        <v>490.5</v>
      </c>
      <c r="D44" s="142">
        <v>1850.5</v>
      </c>
      <c r="E44" s="142">
        <v>1850.5</v>
      </c>
      <c r="F44" s="142">
        <v>327.95</v>
      </c>
      <c r="G44" s="143">
        <f t="shared" si="0"/>
        <v>0.17722237233180221</v>
      </c>
    </row>
    <row r="45" spans="1:9">
      <c r="A45" s="140" t="s">
        <v>248</v>
      </c>
      <c r="B45" s="141" t="s">
        <v>249</v>
      </c>
      <c r="C45" s="142">
        <v>0</v>
      </c>
      <c r="D45" s="142">
        <v>250</v>
      </c>
      <c r="E45" s="142">
        <v>250</v>
      </c>
      <c r="F45" s="142">
        <v>0</v>
      </c>
      <c r="G45" s="143">
        <f t="shared" si="0"/>
        <v>0</v>
      </c>
    </row>
    <row r="46" spans="1:9">
      <c r="A46" s="140" t="s">
        <v>250</v>
      </c>
      <c r="B46" s="141" t="s">
        <v>251</v>
      </c>
      <c r="C46" s="142">
        <v>372.76</v>
      </c>
      <c r="D46" s="142">
        <v>1781.86</v>
      </c>
      <c r="E46" s="142">
        <v>1781.86</v>
      </c>
      <c r="F46" s="142">
        <v>595.11</v>
      </c>
      <c r="G46" s="143">
        <f t="shared" si="0"/>
        <v>0.33398246775840978</v>
      </c>
    </row>
    <row r="47" spans="1:9">
      <c r="A47" s="140" t="s">
        <v>252</v>
      </c>
      <c r="B47" s="141" t="s">
        <v>253</v>
      </c>
      <c r="C47" s="142">
        <v>0</v>
      </c>
      <c r="D47" s="142">
        <v>0</v>
      </c>
      <c r="E47" s="142">
        <v>0</v>
      </c>
      <c r="F47" s="142">
        <v>0</v>
      </c>
      <c r="G47" s="143" t="e">
        <f t="shared" si="0"/>
        <v>#DIV/0!</v>
      </c>
    </row>
    <row r="48" spans="1:9">
      <c r="A48" s="140" t="s">
        <v>254</v>
      </c>
      <c r="B48" s="141" t="s">
        <v>255</v>
      </c>
      <c r="C48" s="142">
        <v>8116</v>
      </c>
      <c r="D48" s="142">
        <v>18000</v>
      </c>
      <c r="E48" s="142">
        <v>18000</v>
      </c>
      <c r="F48" s="142">
        <v>4527</v>
      </c>
      <c r="G48" s="143">
        <f t="shared" si="0"/>
        <v>0.2515</v>
      </c>
    </row>
    <row r="49" spans="1:7">
      <c r="A49" s="140" t="s">
        <v>256</v>
      </c>
      <c r="B49" s="141" t="s">
        <v>257</v>
      </c>
      <c r="C49" s="142">
        <v>0</v>
      </c>
      <c r="D49" s="142">
        <v>12000</v>
      </c>
      <c r="E49" s="142">
        <v>12000</v>
      </c>
      <c r="F49" s="142">
        <v>0</v>
      </c>
      <c r="G49" s="143">
        <f t="shared" si="0"/>
        <v>0</v>
      </c>
    </row>
    <row r="50" spans="1:7">
      <c r="A50" s="140" t="s">
        <v>258</v>
      </c>
      <c r="B50" s="141" t="s">
        <v>259</v>
      </c>
      <c r="C50" s="142">
        <v>50</v>
      </c>
      <c r="D50" s="142">
        <v>220</v>
      </c>
      <c r="E50" s="142">
        <v>220</v>
      </c>
      <c r="F50" s="142">
        <v>100</v>
      </c>
      <c r="G50" s="143">
        <f t="shared" si="0"/>
        <v>0.45454545454545453</v>
      </c>
    </row>
    <row r="51" spans="1:7">
      <c r="A51" s="140" t="s">
        <v>260</v>
      </c>
      <c r="B51" s="141" t="s">
        <v>261</v>
      </c>
      <c r="C51" s="142">
        <v>0</v>
      </c>
      <c r="D51" s="142">
        <v>0</v>
      </c>
      <c r="E51" s="142">
        <v>0</v>
      </c>
      <c r="F51" s="142">
        <v>0</v>
      </c>
      <c r="G51" s="143" t="e">
        <f t="shared" si="0"/>
        <v>#DIV/0!</v>
      </c>
    </row>
    <row r="52" spans="1:7">
      <c r="A52" s="140" t="s">
        <v>262</v>
      </c>
      <c r="B52" s="141" t="s">
        <v>263</v>
      </c>
      <c r="C52" s="142">
        <v>0</v>
      </c>
      <c r="D52" s="142">
        <v>0</v>
      </c>
      <c r="E52" s="142">
        <v>0</v>
      </c>
      <c r="F52" s="142">
        <v>0</v>
      </c>
      <c r="G52" s="143" t="e">
        <f t="shared" si="0"/>
        <v>#DIV/0!</v>
      </c>
    </row>
    <row r="53" spans="1:7">
      <c r="A53" s="140" t="s">
        <v>264</v>
      </c>
      <c r="B53" s="141" t="s">
        <v>265</v>
      </c>
      <c r="C53" s="142">
        <v>1466.26</v>
      </c>
      <c r="D53" s="142">
        <v>2404</v>
      </c>
      <c r="E53" s="142">
        <v>2404</v>
      </c>
      <c r="F53" s="142">
        <v>2133.7399999999998</v>
      </c>
      <c r="G53" s="143">
        <f t="shared" si="0"/>
        <v>0.8875790349417636</v>
      </c>
    </row>
    <row r="54" spans="1:7">
      <c r="A54" s="140" t="s">
        <v>266</v>
      </c>
      <c r="B54" s="141" t="s">
        <v>267</v>
      </c>
      <c r="C54" s="142">
        <v>55</v>
      </c>
      <c r="D54" s="142">
        <v>318.39</v>
      </c>
      <c r="E54" s="142">
        <v>318.39</v>
      </c>
      <c r="F54" s="142">
        <v>249.17</v>
      </c>
      <c r="G54" s="143">
        <f t="shared" si="0"/>
        <v>0.78259367442444805</v>
      </c>
    </row>
    <row r="55" spans="1:7">
      <c r="A55" s="140" t="s">
        <v>268</v>
      </c>
      <c r="B55" s="141" t="s">
        <v>269</v>
      </c>
      <c r="C55" s="142">
        <v>929.89</v>
      </c>
      <c r="D55" s="142">
        <v>1291</v>
      </c>
      <c r="E55" s="142">
        <v>2795</v>
      </c>
      <c r="F55" s="142">
        <v>1762.47</v>
      </c>
      <c r="G55" s="143">
        <f t="shared" si="0"/>
        <v>0.63057960644007161</v>
      </c>
    </row>
    <row r="56" spans="1:7">
      <c r="A56" s="140" t="s">
        <v>270</v>
      </c>
      <c r="B56" s="141" t="s">
        <v>271</v>
      </c>
      <c r="C56" s="142">
        <v>1504.86</v>
      </c>
      <c r="D56" s="142">
        <v>2259.3000000000002</v>
      </c>
      <c r="E56" s="142">
        <v>1259.3</v>
      </c>
      <c r="F56" s="142">
        <v>631.1</v>
      </c>
      <c r="G56" s="143">
        <f t="shared" si="0"/>
        <v>0.50115143333598033</v>
      </c>
    </row>
    <row r="57" spans="1:7">
      <c r="A57" s="140" t="s">
        <v>272</v>
      </c>
      <c r="B57" s="141" t="s">
        <v>273</v>
      </c>
      <c r="C57" s="142">
        <v>481.76</v>
      </c>
      <c r="D57" s="142">
        <v>2422</v>
      </c>
      <c r="E57" s="142">
        <v>2422</v>
      </c>
      <c r="F57" s="142">
        <v>2468.15</v>
      </c>
      <c r="G57" s="143">
        <f t="shared" si="0"/>
        <v>1.0190545004128819</v>
      </c>
    </row>
    <row r="58" spans="1:7">
      <c r="A58" s="140" t="s">
        <v>274</v>
      </c>
      <c r="B58" s="141" t="s">
        <v>275</v>
      </c>
      <c r="C58" s="142">
        <v>0</v>
      </c>
      <c r="D58" s="142">
        <v>0</v>
      </c>
      <c r="E58" s="142">
        <v>1000</v>
      </c>
      <c r="F58" s="142">
        <v>442.87</v>
      </c>
      <c r="G58" s="143">
        <f t="shared" si="0"/>
        <v>0.44286999999999999</v>
      </c>
    </row>
    <row r="59" spans="1:7">
      <c r="A59" s="140" t="s">
        <v>276</v>
      </c>
      <c r="B59" s="141" t="s">
        <v>277</v>
      </c>
      <c r="C59" s="142">
        <v>2966.06</v>
      </c>
      <c r="D59" s="142">
        <v>6963</v>
      </c>
      <c r="E59" s="142">
        <v>6963</v>
      </c>
      <c r="F59" s="142">
        <v>2318.4</v>
      </c>
      <c r="G59" s="143">
        <f t="shared" si="0"/>
        <v>0.33295993106419647</v>
      </c>
    </row>
    <row r="60" spans="1:7">
      <c r="A60" s="140" t="s">
        <v>278</v>
      </c>
      <c r="B60" s="141" t="s">
        <v>279</v>
      </c>
      <c r="C60" s="142">
        <v>7405.27</v>
      </c>
      <c r="D60" s="142">
        <v>11254.16</v>
      </c>
      <c r="E60" s="142">
        <v>11254.16</v>
      </c>
      <c r="F60" s="142">
        <v>8990.27</v>
      </c>
      <c r="G60" s="143">
        <f t="shared" si="0"/>
        <v>0.79883971793541242</v>
      </c>
    </row>
    <row r="61" spans="1:7">
      <c r="A61" s="140">
        <v>322340</v>
      </c>
      <c r="B61" s="141" t="s">
        <v>381</v>
      </c>
      <c r="C61" s="142">
        <v>212.6</v>
      </c>
      <c r="D61" s="142">
        <v>212.6</v>
      </c>
      <c r="E61" s="142">
        <v>212.6</v>
      </c>
      <c r="F61" s="142">
        <v>141.59</v>
      </c>
      <c r="G61" s="143">
        <f t="shared" si="0"/>
        <v>0.66599247412982132</v>
      </c>
    </row>
    <row r="62" spans="1:7">
      <c r="A62" s="140" t="s">
        <v>280</v>
      </c>
      <c r="B62" s="141" t="s">
        <v>281</v>
      </c>
      <c r="C62" s="142">
        <v>445.54</v>
      </c>
      <c r="D62" s="142">
        <v>1897</v>
      </c>
      <c r="E62" s="142">
        <v>1897</v>
      </c>
      <c r="F62" s="142">
        <v>264.89999999999998</v>
      </c>
      <c r="G62" s="143">
        <f t="shared" si="0"/>
        <v>0.13964153927253556</v>
      </c>
    </row>
    <row r="63" spans="1:7">
      <c r="A63" s="140" t="s">
        <v>282</v>
      </c>
      <c r="B63" s="141" t="s">
        <v>114</v>
      </c>
      <c r="C63" s="142">
        <v>0</v>
      </c>
      <c r="D63" s="142">
        <v>283.42</v>
      </c>
      <c r="E63" s="142">
        <v>283.42</v>
      </c>
      <c r="F63" s="142">
        <v>0</v>
      </c>
      <c r="G63" s="143">
        <f t="shared" si="0"/>
        <v>0</v>
      </c>
    </row>
    <row r="64" spans="1:7">
      <c r="A64" s="140" t="s">
        <v>283</v>
      </c>
      <c r="B64" s="141" t="s">
        <v>284</v>
      </c>
      <c r="C64" s="142">
        <v>800</v>
      </c>
      <c r="D64" s="142">
        <v>1593</v>
      </c>
      <c r="E64" s="142">
        <v>1593</v>
      </c>
      <c r="F64" s="142">
        <v>916.64</v>
      </c>
      <c r="G64" s="143">
        <f t="shared" si="0"/>
        <v>0.57541745134965472</v>
      </c>
    </row>
    <row r="65" spans="1:7">
      <c r="A65" s="140" t="s">
        <v>285</v>
      </c>
      <c r="B65" s="141" t="s">
        <v>286</v>
      </c>
      <c r="C65" s="142">
        <v>167.92</v>
      </c>
      <c r="D65" s="142">
        <v>315</v>
      </c>
      <c r="E65" s="142">
        <v>315</v>
      </c>
      <c r="F65" s="142">
        <v>338.64</v>
      </c>
      <c r="G65" s="143">
        <f t="shared" si="0"/>
        <v>1.075047619047619</v>
      </c>
    </row>
    <row r="66" spans="1:7">
      <c r="A66" s="140" t="s">
        <v>287</v>
      </c>
      <c r="B66" s="141" t="s">
        <v>288</v>
      </c>
      <c r="C66" s="142">
        <v>0</v>
      </c>
      <c r="D66" s="142">
        <v>0</v>
      </c>
      <c r="E66" s="142">
        <v>0</v>
      </c>
      <c r="F66" s="142">
        <v>0</v>
      </c>
      <c r="G66" s="143" t="e">
        <f t="shared" si="0"/>
        <v>#DIV/0!</v>
      </c>
    </row>
    <row r="67" spans="1:7">
      <c r="A67" s="140" t="s">
        <v>289</v>
      </c>
      <c r="B67" s="141" t="s">
        <v>290</v>
      </c>
      <c r="C67" s="142">
        <v>127.44</v>
      </c>
      <c r="D67" s="142">
        <v>254.88</v>
      </c>
      <c r="E67" s="142">
        <v>254.88</v>
      </c>
      <c r="F67" s="142">
        <v>127.44</v>
      </c>
      <c r="G67" s="143">
        <f t="shared" si="0"/>
        <v>0.5</v>
      </c>
    </row>
    <row r="68" spans="1:7">
      <c r="A68" s="140" t="s">
        <v>291</v>
      </c>
      <c r="B68" s="141" t="s">
        <v>292</v>
      </c>
      <c r="C68" s="142">
        <v>281.79000000000002</v>
      </c>
      <c r="D68" s="142">
        <v>491</v>
      </c>
      <c r="E68" s="142">
        <v>491</v>
      </c>
      <c r="F68" s="142">
        <v>260.06</v>
      </c>
      <c r="G68" s="143">
        <f t="shared" si="0"/>
        <v>0.52965376782077389</v>
      </c>
    </row>
    <row r="69" spans="1:7">
      <c r="A69" s="140" t="s">
        <v>293</v>
      </c>
      <c r="B69" s="141" t="s">
        <v>294</v>
      </c>
      <c r="C69" s="142">
        <v>0</v>
      </c>
      <c r="D69" s="142">
        <v>0</v>
      </c>
      <c r="E69" s="142">
        <v>0</v>
      </c>
      <c r="F69" s="142">
        <v>0</v>
      </c>
      <c r="G69" s="143" t="e">
        <f t="shared" si="0"/>
        <v>#DIV/0!</v>
      </c>
    </row>
    <row r="70" spans="1:7">
      <c r="A70" s="140" t="s">
        <v>295</v>
      </c>
      <c r="B70" s="141" t="s">
        <v>296</v>
      </c>
      <c r="C70" s="142">
        <v>1658.35</v>
      </c>
      <c r="D70" s="142">
        <v>2906</v>
      </c>
      <c r="E70" s="142">
        <v>2906</v>
      </c>
      <c r="F70" s="142">
        <v>1643.76</v>
      </c>
      <c r="G70" s="143">
        <f t="shared" si="0"/>
        <v>0.56564349621472809</v>
      </c>
    </row>
    <row r="71" spans="1:7">
      <c r="A71" s="140" t="s">
        <v>297</v>
      </c>
      <c r="B71" s="141" t="s">
        <v>298</v>
      </c>
      <c r="C71" s="142">
        <v>1715.65</v>
      </c>
      <c r="D71" s="142">
        <v>2831</v>
      </c>
      <c r="E71" s="142">
        <v>2831</v>
      </c>
      <c r="F71" s="142">
        <v>2340.88</v>
      </c>
      <c r="G71" s="143">
        <f t="shared" si="0"/>
        <v>0.82687389614977047</v>
      </c>
    </row>
    <row r="72" spans="1:7">
      <c r="A72" s="140" t="s">
        <v>299</v>
      </c>
      <c r="B72" s="141" t="s">
        <v>300</v>
      </c>
      <c r="C72" s="142">
        <v>87.5</v>
      </c>
      <c r="D72" s="142">
        <v>175</v>
      </c>
      <c r="E72" s="142">
        <v>175</v>
      </c>
      <c r="F72" s="142">
        <v>96.25</v>
      </c>
      <c r="G72" s="143">
        <f t="shared" si="0"/>
        <v>0.55000000000000004</v>
      </c>
    </row>
    <row r="73" spans="1:7">
      <c r="A73" s="140" t="s">
        <v>301</v>
      </c>
      <c r="B73" s="141" t="s">
        <v>302</v>
      </c>
      <c r="C73" s="142">
        <v>133.80000000000001</v>
      </c>
      <c r="D73" s="142">
        <v>396</v>
      </c>
      <c r="E73" s="142">
        <v>896</v>
      </c>
      <c r="F73" s="142">
        <v>686.67</v>
      </c>
      <c r="G73" s="143">
        <f t="shared" si="0"/>
        <v>0.76637276785714281</v>
      </c>
    </row>
    <row r="74" spans="1:7">
      <c r="A74" s="140" t="s">
        <v>303</v>
      </c>
      <c r="B74" s="141" t="s">
        <v>304</v>
      </c>
      <c r="C74" s="142">
        <v>2145.4499999999998</v>
      </c>
      <c r="D74" s="142">
        <v>5798.16</v>
      </c>
      <c r="E74" s="142">
        <v>4798.16</v>
      </c>
      <c r="F74" s="142">
        <v>1845.45</v>
      </c>
      <c r="G74" s="143">
        <f t="shared" si="0"/>
        <v>0.38461618620471183</v>
      </c>
    </row>
    <row r="75" spans="1:7">
      <c r="A75" s="140">
        <v>323530</v>
      </c>
      <c r="B75" s="141" t="s">
        <v>382</v>
      </c>
      <c r="C75" s="142">
        <v>1086.2</v>
      </c>
      <c r="D75" s="142">
        <v>1933.34</v>
      </c>
      <c r="E75" s="142">
        <v>1933.34</v>
      </c>
      <c r="F75" s="142">
        <v>1136.8499999999999</v>
      </c>
      <c r="G75" s="143">
        <f t="shared" si="0"/>
        <v>0.58802383440057104</v>
      </c>
    </row>
    <row r="76" spans="1:7">
      <c r="A76" s="140" t="s">
        <v>305</v>
      </c>
      <c r="B76" s="141" t="s">
        <v>306</v>
      </c>
      <c r="C76" s="142">
        <v>114.8</v>
      </c>
      <c r="D76" s="142">
        <v>2344.58</v>
      </c>
      <c r="E76" s="142">
        <v>2344.58</v>
      </c>
      <c r="F76" s="142">
        <v>2400</v>
      </c>
      <c r="G76" s="143">
        <f t="shared" si="0"/>
        <v>1.0236374958414727</v>
      </c>
    </row>
    <row r="77" spans="1:7">
      <c r="A77" s="140" t="s">
        <v>307</v>
      </c>
      <c r="B77" s="141" t="s">
        <v>308</v>
      </c>
      <c r="C77" s="142">
        <v>0</v>
      </c>
      <c r="D77" s="142">
        <v>664</v>
      </c>
      <c r="E77" s="142">
        <v>664</v>
      </c>
      <c r="F77" s="142">
        <v>0</v>
      </c>
      <c r="G77" s="143">
        <f t="shared" si="0"/>
        <v>0</v>
      </c>
    </row>
    <row r="78" spans="1:7">
      <c r="A78" s="140" t="s">
        <v>216</v>
      </c>
      <c r="B78" s="141" t="s">
        <v>217</v>
      </c>
      <c r="C78" s="142">
        <v>594.48</v>
      </c>
      <c r="D78" s="142">
        <v>783.8</v>
      </c>
      <c r="E78" s="142">
        <v>1283.8</v>
      </c>
      <c r="F78" s="142">
        <v>902.58</v>
      </c>
      <c r="G78" s="143">
        <f t="shared" si="0"/>
        <v>0.70305343511450391</v>
      </c>
    </row>
    <row r="79" spans="1:7">
      <c r="A79" s="140" t="s">
        <v>218</v>
      </c>
      <c r="B79" s="141" t="s">
        <v>219</v>
      </c>
      <c r="C79" s="142">
        <v>0</v>
      </c>
      <c r="D79" s="142">
        <v>0</v>
      </c>
      <c r="E79" s="142">
        <v>0</v>
      </c>
      <c r="F79" s="142">
        <v>0</v>
      </c>
      <c r="G79" s="143" t="e">
        <f t="shared" si="0"/>
        <v>#DIV/0!</v>
      </c>
    </row>
    <row r="80" spans="1:7">
      <c r="A80" s="140" t="s">
        <v>309</v>
      </c>
      <c r="B80" s="141" t="s">
        <v>310</v>
      </c>
      <c r="C80" s="142">
        <v>971.38</v>
      </c>
      <c r="D80" s="142">
        <v>1769.31</v>
      </c>
      <c r="E80" s="142">
        <v>1769.31</v>
      </c>
      <c r="F80" s="142">
        <v>996.38</v>
      </c>
      <c r="G80" s="143">
        <f t="shared" si="0"/>
        <v>0.56314608519705422</v>
      </c>
    </row>
    <row r="81" spans="1:7">
      <c r="A81" s="140" t="s">
        <v>311</v>
      </c>
      <c r="B81" s="141" t="s">
        <v>312</v>
      </c>
      <c r="C81" s="142">
        <v>149.35</v>
      </c>
      <c r="D81" s="142">
        <v>796.01</v>
      </c>
      <c r="E81" s="142">
        <v>796.01</v>
      </c>
      <c r="F81" s="142">
        <v>184.76</v>
      </c>
      <c r="G81" s="143">
        <f t="shared" ref="G81:G134" si="3">F81/E81</f>
        <v>0.23210763683873317</v>
      </c>
    </row>
    <row r="82" spans="1:7">
      <c r="A82" s="140" t="s">
        <v>313</v>
      </c>
      <c r="B82" s="141" t="s">
        <v>314</v>
      </c>
      <c r="C82" s="142">
        <v>730</v>
      </c>
      <c r="D82" s="142">
        <v>900</v>
      </c>
      <c r="E82" s="142">
        <v>200</v>
      </c>
      <c r="F82" s="142">
        <v>101.25</v>
      </c>
      <c r="G82" s="143">
        <f t="shared" si="3"/>
        <v>0.50624999999999998</v>
      </c>
    </row>
    <row r="83" spans="1:7">
      <c r="A83" s="140" t="s">
        <v>315</v>
      </c>
      <c r="B83" s="141" t="s">
        <v>316</v>
      </c>
      <c r="C83" s="142">
        <v>0</v>
      </c>
      <c r="D83" s="142">
        <v>0</v>
      </c>
      <c r="E83" s="142">
        <v>0</v>
      </c>
      <c r="F83" s="142">
        <v>0</v>
      </c>
      <c r="G83" s="143" t="e">
        <f t="shared" si="3"/>
        <v>#DIV/0!</v>
      </c>
    </row>
    <row r="84" spans="1:7">
      <c r="A84" s="140" t="s">
        <v>317</v>
      </c>
      <c r="B84" s="141" t="s">
        <v>318</v>
      </c>
      <c r="C84" s="142">
        <v>0</v>
      </c>
      <c r="D84" s="142">
        <v>0</v>
      </c>
      <c r="E84" s="142">
        <v>0</v>
      </c>
      <c r="F84" s="142">
        <v>0</v>
      </c>
      <c r="G84" s="143" t="e">
        <f t="shared" si="3"/>
        <v>#DIV/0!</v>
      </c>
    </row>
    <row r="85" spans="1:7">
      <c r="A85" s="140" t="s">
        <v>319</v>
      </c>
      <c r="B85" s="141" t="s">
        <v>320</v>
      </c>
      <c r="C85" s="142">
        <v>0</v>
      </c>
      <c r="D85" s="142">
        <v>0</v>
      </c>
      <c r="E85" s="142">
        <v>0</v>
      </c>
      <c r="F85" s="142">
        <v>0</v>
      </c>
      <c r="G85" s="143" t="e">
        <f t="shared" si="3"/>
        <v>#DIV/0!</v>
      </c>
    </row>
    <row r="86" spans="1:7">
      <c r="A86" s="140" t="s">
        <v>321</v>
      </c>
      <c r="B86" s="141" t="s">
        <v>322</v>
      </c>
      <c r="C86" s="142">
        <v>0</v>
      </c>
      <c r="D86" s="142">
        <v>0</v>
      </c>
      <c r="E86" s="142">
        <v>0</v>
      </c>
      <c r="F86" s="142">
        <v>0</v>
      </c>
      <c r="G86" s="143" t="e">
        <f t="shared" si="3"/>
        <v>#DIV/0!</v>
      </c>
    </row>
    <row r="87" spans="1:7">
      <c r="A87" s="140" t="s">
        <v>323</v>
      </c>
      <c r="B87" s="141" t="s">
        <v>324</v>
      </c>
      <c r="C87" s="142">
        <v>145.82</v>
      </c>
      <c r="D87" s="142">
        <v>4643.2</v>
      </c>
      <c r="E87" s="142">
        <v>4643.2</v>
      </c>
      <c r="F87" s="142">
        <v>898.4</v>
      </c>
      <c r="G87" s="143">
        <f t="shared" si="3"/>
        <v>0.19348725017229498</v>
      </c>
    </row>
    <row r="88" spans="1:7">
      <c r="A88" s="140" t="s">
        <v>325</v>
      </c>
      <c r="B88" s="141" t="s">
        <v>326</v>
      </c>
      <c r="C88" s="142">
        <v>0</v>
      </c>
      <c r="D88" s="142">
        <v>0</v>
      </c>
      <c r="E88" s="142">
        <v>0</v>
      </c>
      <c r="F88" s="142">
        <v>0</v>
      </c>
      <c r="G88" s="143" t="e">
        <f t="shared" si="3"/>
        <v>#DIV/0!</v>
      </c>
    </row>
    <row r="89" spans="1:7">
      <c r="A89" s="140" t="s">
        <v>327</v>
      </c>
      <c r="B89" s="141" t="s">
        <v>328</v>
      </c>
      <c r="C89" s="142">
        <v>0</v>
      </c>
      <c r="D89" s="142">
        <v>1773</v>
      </c>
      <c r="E89" s="142">
        <v>1773</v>
      </c>
      <c r="F89" s="142">
        <v>0</v>
      </c>
      <c r="G89" s="143">
        <f t="shared" si="3"/>
        <v>0</v>
      </c>
    </row>
    <row r="90" spans="1:7">
      <c r="A90" s="140" t="s">
        <v>329</v>
      </c>
      <c r="B90" s="141" t="s">
        <v>125</v>
      </c>
      <c r="C90" s="142">
        <v>1013.24</v>
      </c>
      <c r="D90" s="142">
        <v>1846</v>
      </c>
      <c r="E90" s="142">
        <v>1846</v>
      </c>
      <c r="F90" s="142">
        <v>400.13</v>
      </c>
      <c r="G90" s="143">
        <f t="shared" si="3"/>
        <v>0.2167551462621885</v>
      </c>
    </row>
    <row r="91" spans="1:7">
      <c r="A91" s="140" t="s">
        <v>330</v>
      </c>
      <c r="B91" s="141" t="s">
        <v>331</v>
      </c>
      <c r="C91" s="142">
        <v>108.09</v>
      </c>
      <c r="D91" s="142">
        <v>183.09</v>
      </c>
      <c r="E91" s="142">
        <v>183.09</v>
      </c>
      <c r="F91" s="142">
        <v>125</v>
      </c>
      <c r="G91" s="143">
        <f t="shared" si="3"/>
        <v>0.68272434321918185</v>
      </c>
    </row>
    <row r="92" spans="1:7">
      <c r="A92" s="140" t="s">
        <v>220</v>
      </c>
      <c r="B92" s="141" t="s">
        <v>221</v>
      </c>
      <c r="C92" s="142">
        <v>0</v>
      </c>
      <c r="D92" s="142">
        <v>133</v>
      </c>
      <c r="E92" s="142">
        <v>133</v>
      </c>
      <c r="F92" s="142">
        <v>0</v>
      </c>
      <c r="G92" s="143">
        <f t="shared" si="3"/>
        <v>0</v>
      </c>
    </row>
    <row r="93" spans="1:7">
      <c r="A93" s="140">
        <v>329610</v>
      </c>
      <c r="B93" s="141" t="s">
        <v>159</v>
      </c>
      <c r="C93" s="142">
        <v>0</v>
      </c>
      <c r="D93" s="142">
        <v>300</v>
      </c>
      <c r="E93" s="142">
        <v>300</v>
      </c>
      <c r="F93" s="142">
        <v>0</v>
      </c>
      <c r="G93" s="143">
        <f t="shared" si="3"/>
        <v>0</v>
      </c>
    </row>
    <row r="94" spans="1:7">
      <c r="A94" s="140" t="s">
        <v>332</v>
      </c>
      <c r="B94" s="141" t="s">
        <v>333</v>
      </c>
      <c r="C94" s="142">
        <v>0</v>
      </c>
      <c r="D94" s="142">
        <v>100</v>
      </c>
      <c r="E94" s="142">
        <v>100</v>
      </c>
      <c r="F94" s="142">
        <v>0</v>
      </c>
      <c r="G94" s="143">
        <f t="shared" si="3"/>
        <v>0</v>
      </c>
    </row>
    <row r="95" spans="1:7">
      <c r="A95" s="140" t="s">
        <v>334</v>
      </c>
      <c r="B95" s="141" t="s">
        <v>335</v>
      </c>
      <c r="C95" s="142">
        <v>0</v>
      </c>
      <c r="D95" s="142">
        <v>0</v>
      </c>
      <c r="E95" s="142">
        <v>0</v>
      </c>
      <c r="F95" s="142">
        <v>0</v>
      </c>
      <c r="G95" s="143" t="e">
        <f t="shared" si="3"/>
        <v>#DIV/0!</v>
      </c>
    </row>
    <row r="96" spans="1:7">
      <c r="A96" s="140" t="s">
        <v>336</v>
      </c>
      <c r="B96" s="141" t="s">
        <v>176</v>
      </c>
      <c r="C96" s="142">
        <v>744.84</v>
      </c>
      <c r="D96" s="142">
        <v>5687.3</v>
      </c>
      <c r="E96" s="142">
        <v>5387.3</v>
      </c>
      <c r="F96" s="142">
        <v>1646.09</v>
      </c>
      <c r="G96" s="143">
        <f t="shared" si="3"/>
        <v>0.30555009002654387</v>
      </c>
    </row>
    <row r="97" spans="1:7">
      <c r="A97" s="140" t="s">
        <v>337</v>
      </c>
      <c r="B97" s="141" t="s">
        <v>338</v>
      </c>
      <c r="C97" s="142">
        <v>138.72999999999999</v>
      </c>
      <c r="D97" s="142">
        <v>332</v>
      </c>
      <c r="E97" s="142">
        <v>332</v>
      </c>
      <c r="F97" s="142">
        <v>170.04</v>
      </c>
      <c r="G97" s="143">
        <f t="shared" si="3"/>
        <v>0.51216867469879512</v>
      </c>
    </row>
    <row r="98" spans="1:7">
      <c r="A98" s="140" t="s">
        <v>339</v>
      </c>
      <c r="B98" s="141" t="s">
        <v>340</v>
      </c>
      <c r="C98" s="142">
        <v>0</v>
      </c>
      <c r="D98" s="142">
        <v>0</v>
      </c>
      <c r="E98" s="142">
        <v>0</v>
      </c>
      <c r="F98" s="142">
        <v>0</v>
      </c>
      <c r="G98" s="143" t="e">
        <f t="shared" si="3"/>
        <v>#DIV/0!</v>
      </c>
    </row>
    <row r="99" spans="1:7">
      <c r="A99" s="140" t="s">
        <v>341</v>
      </c>
      <c r="B99" s="141" t="s">
        <v>342</v>
      </c>
      <c r="C99" s="142">
        <v>56249.69</v>
      </c>
      <c r="D99" s="142">
        <v>110172.74</v>
      </c>
      <c r="E99" s="142">
        <v>110172.74</v>
      </c>
      <c r="F99" s="142">
        <v>59792.81</v>
      </c>
      <c r="G99" s="143">
        <f t="shared" si="3"/>
        <v>0.54271873423498407</v>
      </c>
    </row>
    <row r="100" spans="1:7">
      <c r="A100" s="140" t="s">
        <v>343</v>
      </c>
      <c r="B100" s="141" t="s">
        <v>344</v>
      </c>
      <c r="C100" s="142">
        <v>0</v>
      </c>
      <c r="D100" s="142">
        <v>20809</v>
      </c>
      <c r="E100" s="142">
        <v>20809</v>
      </c>
      <c r="F100" s="142">
        <v>0</v>
      </c>
      <c r="G100" s="143">
        <f t="shared" si="3"/>
        <v>0</v>
      </c>
    </row>
    <row r="101" spans="1:7">
      <c r="A101" s="140" t="s">
        <v>345</v>
      </c>
      <c r="B101" s="141" t="s">
        <v>346</v>
      </c>
      <c r="C101" s="142">
        <v>870</v>
      </c>
      <c r="D101" s="142">
        <v>1260</v>
      </c>
      <c r="E101" s="142">
        <v>1260</v>
      </c>
      <c r="F101" s="142">
        <v>375</v>
      </c>
      <c r="G101" s="143">
        <f t="shared" si="3"/>
        <v>0.29761904761904762</v>
      </c>
    </row>
    <row r="102" spans="1:7">
      <c r="A102" s="140" t="s">
        <v>347</v>
      </c>
      <c r="B102" s="141" t="s">
        <v>348</v>
      </c>
      <c r="C102" s="142">
        <v>940.5</v>
      </c>
      <c r="D102" s="142">
        <v>940.5</v>
      </c>
      <c r="E102" s="142">
        <v>945.02</v>
      </c>
      <c r="F102" s="142">
        <v>945.02</v>
      </c>
      <c r="G102" s="143">
        <f t="shared" si="3"/>
        <v>1</v>
      </c>
    </row>
    <row r="103" spans="1:7">
      <c r="A103" s="136" t="s">
        <v>349</v>
      </c>
      <c r="B103" s="137" t="s">
        <v>350</v>
      </c>
      <c r="C103" s="138">
        <f t="shared" ref="C103:E103" si="4">SUM(C104)</f>
        <v>208</v>
      </c>
      <c r="D103" s="138">
        <f t="shared" si="4"/>
        <v>208</v>
      </c>
      <c r="E103" s="138">
        <f t="shared" si="4"/>
        <v>208</v>
      </c>
      <c r="F103" s="138">
        <f>SUM(F104)</f>
        <v>0</v>
      </c>
      <c r="G103" s="139">
        <f t="shared" si="3"/>
        <v>0</v>
      </c>
    </row>
    <row r="104" spans="1:7">
      <c r="A104" s="140" t="s">
        <v>274</v>
      </c>
      <c r="B104" s="141" t="s">
        <v>275</v>
      </c>
      <c r="C104" s="142">
        <v>208</v>
      </c>
      <c r="D104" s="142">
        <v>208</v>
      </c>
      <c r="E104" s="142">
        <v>208</v>
      </c>
      <c r="F104" s="142">
        <v>0</v>
      </c>
      <c r="G104" s="143">
        <f t="shared" si="3"/>
        <v>0</v>
      </c>
    </row>
    <row r="105" spans="1:7">
      <c r="A105" s="136" t="s">
        <v>351</v>
      </c>
      <c r="B105" s="137" t="s">
        <v>352</v>
      </c>
      <c r="C105" s="138">
        <f t="shared" ref="C105:E105" si="5">SUM(C106)</f>
        <v>2325</v>
      </c>
      <c r="D105" s="138">
        <f t="shared" si="5"/>
        <v>0</v>
      </c>
      <c r="E105" s="138">
        <f t="shared" si="5"/>
        <v>0</v>
      </c>
      <c r="F105" s="138">
        <f>SUM(F106)</f>
        <v>0</v>
      </c>
      <c r="G105" s="139" t="e">
        <f t="shared" si="3"/>
        <v>#DIV/0!</v>
      </c>
    </row>
    <row r="106" spans="1:7">
      <c r="A106" s="140" t="s">
        <v>274</v>
      </c>
      <c r="B106" s="141" t="s">
        <v>275</v>
      </c>
      <c r="C106" s="142">
        <v>2325</v>
      </c>
      <c r="D106" s="142">
        <v>0</v>
      </c>
      <c r="E106" s="142">
        <v>0</v>
      </c>
      <c r="F106" s="142">
        <v>0</v>
      </c>
      <c r="G106" s="143" t="e">
        <f t="shared" si="3"/>
        <v>#DIV/0!</v>
      </c>
    </row>
    <row r="107" spans="1:7">
      <c r="A107" s="136" t="s">
        <v>353</v>
      </c>
      <c r="B107" s="137" t="s">
        <v>354</v>
      </c>
      <c r="C107" s="138">
        <f t="shared" ref="C107:E107" si="6">SUM(C108:C113)</f>
        <v>4847</v>
      </c>
      <c r="D107" s="138">
        <f t="shared" si="6"/>
        <v>0</v>
      </c>
      <c r="E107" s="138">
        <f t="shared" si="6"/>
        <v>0</v>
      </c>
      <c r="F107" s="138">
        <f>SUM(F108:F113)</f>
        <v>0</v>
      </c>
      <c r="G107" s="139" t="e">
        <f t="shared" si="3"/>
        <v>#DIV/0!</v>
      </c>
    </row>
    <row r="108" spans="1:7">
      <c r="A108" s="140" t="s">
        <v>195</v>
      </c>
      <c r="B108" s="141" t="s">
        <v>196</v>
      </c>
      <c r="C108" s="142">
        <v>3100</v>
      </c>
      <c r="D108" s="142"/>
      <c r="E108" s="142">
        <v>0</v>
      </c>
      <c r="F108" s="142">
        <v>0</v>
      </c>
      <c r="G108" s="143" t="e">
        <f t="shared" si="3"/>
        <v>#DIV/0!</v>
      </c>
    </row>
    <row r="109" spans="1:7">
      <c r="A109" s="140" t="s">
        <v>201</v>
      </c>
      <c r="B109" s="141" t="s">
        <v>202</v>
      </c>
      <c r="C109" s="142">
        <v>202</v>
      </c>
      <c r="D109" s="142"/>
      <c r="E109" s="142">
        <v>0</v>
      </c>
      <c r="F109" s="142">
        <v>0</v>
      </c>
      <c r="G109" s="143" t="e">
        <f t="shared" si="3"/>
        <v>#DIV/0!</v>
      </c>
    </row>
    <row r="110" spans="1:7">
      <c r="A110" s="140" t="s">
        <v>209</v>
      </c>
      <c r="B110" s="141" t="s">
        <v>210</v>
      </c>
      <c r="C110" s="142">
        <v>630</v>
      </c>
      <c r="D110" s="142"/>
      <c r="E110" s="142">
        <v>0</v>
      </c>
      <c r="F110" s="142">
        <v>0</v>
      </c>
      <c r="G110" s="143" t="e">
        <f t="shared" si="3"/>
        <v>#DIV/0!</v>
      </c>
    </row>
    <row r="111" spans="1:7">
      <c r="A111" s="140" t="s">
        <v>211</v>
      </c>
      <c r="B111" s="141" t="s">
        <v>212</v>
      </c>
      <c r="C111" s="142">
        <v>155</v>
      </c>
      <c r="D111" s="142"/>
      <c r="E111" s="142">
        <v>0</v>
      </c>
      <c r="F111" s="142">
        <v>0</v>
      </c>
      <c r="G111" s="143" t="e">
        <f t="shared" si="3"/>
        <v>#DIV/0!</v>
      </c>
    </row>
    <row r="112" spans="1:7">
      <c r="A112" s="140" t="s">
        <v>213</v>
      </c>
      <c r="B112" s="141" t="s">
        <v>104</v>
      </c>
      <c r="C112" s="142">
        <v>555</v>
      </c>
      <c r="D112" s="142"/>
      <c r="E112" s="142">
        <v>0</v>
      </c>
      <c r="F112" s="142">
        <v>0</v>
      </c>
      <c r="G112" s="143" t="e">
        <f t="shared" si="3"/>
        <v>#DIV/0!</v>
      </c>
    </row>
    <row r="113" spans="1:7">
      <c r="A113" s="140" t="s">
        <v>214</v>
      </c>
      <c r="B113" s="141" t="s">
        <v>215</v>
      </c>
      <c r="C113" s="142">
        <v>205</v>
      </c>
      <c r="D113" s="142"/>
      <c r="E113" s="142">
        <v>0</v>
      </c>
      <c r="F113" s="142">
        <v>0</v>
      </c>
      <c r="G113" s="143" t="e">
        <f t="shared" si="3"/>
        <v>#DIV/0!</v>
      </c>
    </row>
    <row r="114" spans="1:7">
      <c r="A114" s="136" t="s">
        <v>355</v>
      </c>
      <c r="B114" s="137" t="s">
        <v>356</v>
      </c>
      <c r="C114" s="138">
        <f t="shared" ref="C114:E114" si="7">SUM(C115:C119)</f>
        <v>2310</v>
      </c>
      <c r="D114" s="138">
        <f t="shared" si="7"/>
        <v>6650</v>
      </c>
      <c r="E114" s="138">
        <f t="shared" si="7"/>
        <v>6650</v>
      </c>
      <c r="F114" s="138">
        <f>SUM(F115:F119)</f>
        <v>0</v>
      </c>
      <c r="G114" s="139">
        <f t="shared" si="3"/>
        <v>0</v>
      </c>
    </row>
    <row r="115" spans="1:7">
      <c r="A115" s="140" t="s">
        <v>195</v>
      </c>
      <c r="B115" s="141" t="s">
        <v>196</v>
      </c>
      <c r="C115" s="142">
        <v>1220</v>
      </c>
      <c r="D115" s="142">
        <v>5000</v>
      </c>
      <c r="E115" s="142">
        <v>5000</v>
      </c>
      <c r="F115" s="142">
        <v>0</v>
      </c>
      <c r="G115" s="143">
        <f t="shared" si="3"/>
        <v>0</v>
      </c>
    </row>
    <row r="116" spans="1:7">
      <c r="A116" s="140" t="s">
        <v>201</v>
      </c>
      <c r="B116" s="141" t="s">
        <v>202</v>
      </c>
      <c r="C116" s="142">
        <v>630</v>
      </c>
      <c r="D116" s="142">
        <v>300</v>
      </c>
      <c r="E116" s="142">
        <v>300</v>
      </c>
      <c r="F116" s="142">
        <v>0</v>
      </c>
      <c r="G116" s="143">
        <f t="shared" si="3"/>
        <v>0</v>
      </c>
    </row>
    <row r="117" spans="1:7">
      <c r="A117" s="140" t="s">
        <v>211</v>
      </c>
      <c r="B117" s="141" t="s">
        <v>212</v>
      </c>
      <c r="C117" s="142">
        <v>155</v>
      </c>
      <c r="D117" s="142">
        <v>300</v>
      </c>
      <c r="E117" s="142">
        <v>300</v>
      </c>
      <c r="F117" s="142">
        <v>0</v>
      </c>
      <c r="G117" s="143">
        <f t="shared" si="3"/>
        <v>0</v>
      </c>
    </row>
    <row r="118" spans="1:7">
      <c r="A118" s="140" t="s">
        <v>213</v>
      </c>
      <c r="B118" s="141" t="s">
        <v>104</v>
      </c>
      <c r="C118" s="142">
        <v>203</v>
      </c>
      <c r="D118" s="142">
        <v>850</v>
      </c>
      <c r="E118" s="142">
        <v>850</v>
      </c>
      <c r="F118" s="142">
        <v>0</v>
      </c>
      <c r="G118" s="143">
        <f t="shared" si="3"/>
        <v>0</v>
      </c>
    </row>
    <row r="119" spans="1:7">
      <c r="A119" s="140" t="s">
        <v>214</v>
      </c>
      <c r="B119" s="141" t="s">
        <v>215</v>
      </c>
      <c r="C119" s="142">
        <v>102</v>
      </c>
      <c r="D119" s="142">
        <v>200</v>
      </c>
      <c r="E119" s="142">
        <v>200</v>
      </c>
      <c r="F119" s="142">
        <v>0</v>
      </c>
      <c r="G119" s="143">
        <f t="shared" si="3"/>
        <v>0</v>
      </c>
    </row>
    <row r="120" spans="1:7">
      <c r="A120" s="136" t="s">
        <v>357</v>
      </c>
      <c r="B120" s="137" t="s">
        <v>358</v>
      </c>
      <c r="C120" s="138">
        <f>SUM(C121)</f>
        <v>0</v>
      </c>
      <c r="D120" s="138">
        <f>SUM(D121)</f>
        <v>2400</v>
      </c>
      <c r="E120" s="138">
        <f>SUM(E121)</f>
        <v>4611.1899999999996</v>
      </c>
      <c r="F120" s="138">
        <f>SUM(F121)</f>
        <v>4611.1899999999996</v>
      </c>
      <c r="G120" s="139">
        <f t="shared" si="3"/>
        <v>1</v>
      </c>
    </row>
    <row r="121" spans="1:7">
      <c r="A121" s="140" t="s">
        <v>274</v>
      </c>
      <c r="B121" s="141" t="s">
        <v>275</v>
      </c>
      <c r="C121" s="142">
        <v>0</v>
      </c>
      <c r="D121" s="142">
        <v>2400</v>
      </c>
      <c r="E121" s="142">
        <v>4611.1899999999996</v>
      </c>
      <c r="F121" s="142">
        <v>4611.1899999999996</v>
      </c>
      <c r="G121" s="143">
        <f t="shared" si="3"/>
        <v>1</v>
      </c>
    </row>
    <row r="122" spans="1:7">
      <c r="A122" s="136" t="s">
        <v>405</v>
      </c>
      <c r="B122" s="137" t="s">
        <v>406</v>
      </c>
      <c r="C122" s="138">
        <f>SUM(C123)</f>
        <v>0</v>
      </c>
      <c r="D122" s="138">
        <f>SUM(D123)</f>
        <v>2000</v>
      </c>
      <c r="E122" s="138">
        <f>SUM(E123)</f>
        <v>2000</v>
      </c>
      <c r="F122" s="138">
        <v>0</v>
      </c>
      <c r="G122" s="139">
        <f t="shared" si="3"/>
        <v>0</v>
      </c>
    </row>
    <row r="123" spans="1:7">
      <c r="A123" s="140" t="s">
        <v>274</v>
      </c>
      <c r="B123" s="141" t="s">
        <v>275</v>
      </c>
      <c r="C123" s="142">
        <v>0</v>
      </c>
      <c r="D123" s="142">
        <v>2000</v>
      </c>
      <c r="E123" s="142">
        <v>2000</v>
      </c>
      <c r="F123" s="142">
        <v>0</v>
      </c>
      <c r="G123" s="143">
        <f t="shared" si="3"/>
        <v>0</v>
      </c>
    </row>
    <row r="124" spans="1:7">
      <c r="A124" s="136" t="s">
        <v>359</v>
      </c>
      <c r="B124" s="137" t="s">
        <v>360</v>
      </c>
      <c r="C124" s="138">
        <f t="shared" ref="C124:E124" si="8">SUM(C125:C134)</f>
        <v>4132.63</v>
      </c>
      <c r="D124" s="138">
        <f t="shared" si="8"/>
        <v>47834.549999999996</v>
      </c>
      <c r="E124" s="138">
        <f t="shared" si="8"/>
        <v>47834.549999999996</v>
      </c>
      <c r="F124" s="138">
        <f>SUM(F125:F134)</f>
        <v>4295.53</v>
      </c>
      <c r="G124" s="139">
        <f t="shared" si="3"/>
        <v>8.9799736801119689E-2</v>
      </c>
    </row>
    <row r="125" spans="1:7">
      <c r="A125" s="140" t="s">
        <v>361</v>
      </c>
      <c r="B125" s="141" t="s">
        <v>161</v>
      </c>
      <c r="C125" s="142">
        <v>0</v>
      </c>
      <c r="D125" s="142">
        <v>2327</v>
      </c>
      <c r="E125" s="142">
        <v>2327</v>
      </c>
      <c r="F125" s="142">
        <v>0</v>
      </c>
      <c r="G125" s="143">
        <f t="shared" si="3"/>
        <v>0</v>
      </c>
    </row>
    <row r="126" spans="1:7">
      <c r="A126" s="140" t="s">
        <v>362</v>
      </c>
      <c r="B126" s="141" t="s">
        <v>169</v>
      </c>
      <c r="C126" s="142">
        <v>0</v>
      </c>
      <c r="D126" s="142">
        <v>1493</v>
      </c>
      <c r="E126" s="142">
        <v>1493</v>
      </c>
      <c r="F126" s="142">
        <v>0</v>
      </c>
      <c r="G126" s="143">
        <v>0</v>
      </c>
    </row>
    <row r="127" spans="1:7">
      <c r="A127" s="140" t="s">
        <v>363</v>
      </c>
      <c r="B127" s="141" t="s">
        <v>364</v>
      </c>
      <c r="C127" s="142">
        <v>0</v>
      </c>
      <c r="D127" s="142">
        <v>2327</v>
      </c>
      <c r="E127" s="142">
        <v>2327</v>
      </c>
      <c r="F127" s="142">
        <v>2100.4299999999998</v>
      </c>
      <c r="G127" s="143">
        <f t="shared" si="3"/>
        <v>0.90263429308122034</v>
      </c>
    </row>
    <row r="128" spans="1:7">
      <c r="A128" s="140" t="s">
        <v>365</v>
      </c>
      <c r="B128" s="141" t="s">
        <v>366</v>
      </c>
      <c r="C128" s="142">
        <v>0</v>
      </c>
      <c r="D128" s="142">
        <v>1062</v>
      </c>
      <c r="E128" s="142">
        <v>1062</v>
      </c>
      <c r="F128" s="142">
        <v>0</v>
      </c>
      <c r="G128" s="143">
        <f t="shared" si="3"/>
        <v>0</v>
      </c>
    </row>
    <row r="129" spans="1:7">
      <c r="A129" s="140" t="s">
        <v>367</v>
      </c>
      <c r="B129" s="141" t="s">
        <v>368</v>
      </c>
      <c r="C129" s="142">
        <v>4132.63</v>
      </c>
      <c r="D129" s="142">
        <v>11188.82</v>
      </c>
      <c r="E129" s="142">
        <v>11188.82</v>
      </c>
      <c r="F129" s="142">
        <v>0</v>
      </c>
      <c r="G129" s="143">
        <f t="shared" si="3"/>
        <v>0</v>
      </c>
    </row>
    <row r="130" spans="1:7">
      <c r="A130" s="140" t="s">
        <v>369</v>
      </c>
      <c r="B130" s="141" t="s">
        <v>370</v>
      </c>
      <c r="C130" s="142">
        <v>0</v>
      </c>
      <c r="D130" s="142">
        <v>0</v>
      </c>
      <c r="E130" s="142">
        <v>0</v>
      </c>
      <c r="F130" s="142">
        <v>0</v>
      </c>
      <c r="G130" s="143" t="e">
        <f t="shared" si="3"/>
        <v>#DIV/0!</v>
      </c>
    </row>
    <row r="131" spans="1:7">
      <c r="A131" s="140" t="s">
        <v>371</v>
      </c>
      <c r="B131" s="141" t="s">
        <v>372</v>
      </c>
      <c r="C131" s="142">
        <v>0</v>
      </c>
      <c r="D131" s="142">
        <v>0</v>
      </c>
      <c r="E131" s="142">
        <v>0</v>
      </c>
      <c r="F131" s="142">
        <v>0</v>
      </c>
      <c r="G131" s="143" t="e">
        <f t="shared" si="3"/>
        <v>#DIV/0!</v>
      </c>
    </row>
    <row r="132" spans="1:7">
      <c r="A132" s="140" t="s">
        <v>373</v>
      </c>
      <c r="B132" s="141" t="s">
        <v>374</v>
      </c>
      <c r="C132" s="142">
        <v>0</v>
      </c>
      <c r="D132" s="142">
        <v>2986.63</v>
      </c>
      <c r="E132" s="142">
        <v>2986.63</v>
      </c>
      <c r="F132" s="142">
        <v>0</v>
      </c>
      <c r="G132" s="143">
        <f t="shared" si="3"/>
        <v>0</v>
      </c>
    </row>
    <row r="133" spans="1:7">
      <c r="A133" s="140" t="s">
        <v>375</v>
      </c>
      <c r="B133" s="141" t="s">
        <v>175</v>
      </c>
      <c r="C133" s="142">
        <v>0</v>
      </c>
      <c r="D133" s="142">
        <v>21395</v>
      </c>
      <c r="E133" s="142">
        <v>21395</v>
      </c>
      <c r="F133" s="142">
        <v>0</v>
      </c>
      <c r="G133" s="143">
        <f t="shared" si="3"/>
        <v>0</v>
      </c>
    </row>
    <row r="134" spans="1:7">
      <c r="A134" s="140" t="s">
        <v>376</v>
      </c>
      <c r="B134" s="141" t="s">
        <v>174</v>
      </c>
      <c r="C134" s="142">
        <v>0</v>
      </c>
      <c r="D134" s="142">
        <v>5055.1000000000004</v>
      </c>
      <c r="E134" s="142">
        <v>5055.1000000000004</v>
      </c>
      <c r="F134" s="142">
        <v>2195.1</v>
      </c>
      <c r="G134" s="143">
        <f t="shared" si="3"/>
        <v>0.43423473323969847</v>
      </c>
    </row>
  </sheetData>
  <mergeCells count="9">
    <mergeCell ref="B2:G2"/>
    <mergeCell ref="B3:G3"/>
    <mergeCell ref="C5:C6"/>
    <mergeCell ref="D5:D6"/>
    <mergeCell ref="E5:E6"/>
    <mergeCell ref="F5:F6"/>
    <mergeCell ref="G5:G6"/>
    <mergeCell ref="A5:A6"/>
    <mergeCell ref="B5:B6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132"/>
  <sheetViews>
    <sheetView workbookViewId="0">
      <selection activeCell="F6" sqref="F6"/>
    </sheetView>
  </sheetViews>
  <sheetFormatPr defaultRowHeight="15"/>
  <cols>
    <col min="1" max="1" width="17.42578125" style="131" customWidth="1"/>
    <col min="2" max="2" width="61.42578125" style="144" customWidth="1"/>
    <col min="3" max="3" width="16.28515625" style="159" customWidth="1"/>
    <col min="4" max="4" width="17" style="159" customWidth="1"/>
    <col min="5" max="5" width="14.42578125" style="159" customWidth="1"/>
    <col min="6" max="6" width="14.85546875" style="145" customWidth="1"/>
    <col min="7" max="9" width="12.42578125" style="159" customWidth="1"/>
    <col min="10" max="16384" width="9.140625" style="159"/>
  </cols>
  <sheetData>
    <row r="2" spans="1:6" ht="18.75">
      <c r="B2" s="204" t="s">
        <v>10</v>
      </c>
      <c r="C2" s="204"/>
      <c r="D2" s="204"/>
      <c r="E2" s="204"/>
      <c r="F2" s="204"/>
    </row>
    <row r="3" spans="1:6" ht="18.75">
      <c r="B3" s="204" t="s">
        <v>63</v>
      </c>
      <c r="C3" s="204"/>
      <c r="D3" s="204"/>
      <c r="E3" s="204"/>
      <c r="F3" s="204"/>
    </row>
    <row r="5" spans="1:6" ht="16.5" customHeight="1">
      <c r="A5" s="207" t="s">
        <v>190</v>
      </c>
      <c r="B5" s="207"/>
      <c r="C5" s="132" t="s">
        <v>402</v>
      </c>
      <c r="D5" s="133" t="s">
        <v>191</v>
      </c>
      <c r="E5" s="133" t="s">
        <v>403</v>
      </c>
      <c r="F5" s="133" t="s">
        <v>192</v>
      </c>
    </row>
    <row r="6" spans="1:6">
      <c r="A6" s="207"/>
      <c r="B6" s="207"/>
      <c r="C6" s="134">
        <f>C7+C32+C39+C101+C103+C105+C112+C118+C122</f>
        <v>803362.57999999973</v>
      </c>
      <c r="D6" s="134">
        <f>D7+D32+D39+D101+D103+D105+D112+D118+D122+D120</f>
        <v>1970140.4</v>
      </c>
      <c r="E6" s="134">
        <f>E7+E32+E39+E101+E103+E105+E112+E118+E122+E120</f>
        <v>1026340.4700000001</v>
      </c>
      <c r="F6" s="135">
        <f>E6/D6</f>
        <v>0.5209478826991214</v>
      </c>
    </row>
    <row r="7" spans="1:6">
      <c r="A7" s="136" t="s">
        <v>193</v>
      </c>
      <c r="B7" s="137" t="s">
        <v>194</v>
      </c>
      <c r="C7" s="138">
        <f>SUM(C8:C31)</f>
        <v>689841.7999999997</v>
      </c>
      <c r="D7" s="138">
        <f>SUM(D8:D31)</f>
        <v>1651378</v>
      </c>
      <c r="E7" s="138">
        <f>SUM(E8:E31)</f>
        <v>904630.17000000016</v>
      </c>
      <c r="F7" s="139">
        <f t="shared" ref="F7:F78" si="0">E7/D7</f>
        <v>0.54780321040973068</v>
      </c>
    </row>
    <row r="8" spans="1:6">
      <c r="A8" s="140" t="s">
        <v>195</v>
      </c>
      <c r="B8" s="141" t="s">
        <v>196</v>
      </c>
      <c r="C8" s="142">
        <v>532918.32999999996</v>
      </c>
      <c r="D8" s="142">
        <v>1242000</v>
      </c>
      <c r="E8" s="142">
        <v>688192.93</v>
      </c>
      <c r="F8" s="143">
        <f t="shared" si="0"/>
        <v>0.55410058776167481</v>
      </c>
    </row>
    <row r="9" spans="1:6">
      <c r="A9" s="140">
        <v>311130</v>
      </c>
      <c r="B9" s="141" t="s">
        <v>377</v>
      </c>
      <c r="C9" s="142">
        <v>0</v>
      </c>
      <c r="D9" s="142">
        <v>350</v>
      </c>
      <c r="E9" s="142">
        <v>0</v>
      </c>
      <c r="F9" s="143">
        <f t="shared" si="0"/>
        <v>0</v>
      </c>
    </row>
    <row r="10" spans="1:6">
      <c r="A10" s="140" t="s">
        <v>197</v>
      </c>
      <c r="B10" s="141" t="s">
        <v>100</v>
      </c>
      <c r="C10" s="142">
        <v>10738.69</v>
      </c>
      <c r="D10" s="142">
        <v>17000</v>
      </c>
      <c r="E10" s="142">
        <v>15640.36</v>
      </c>
      <c r="F10" s="143">
        <f t="shared" si="0"/>
        <v>0.92002117647058823</v>
      </c>
    </row>
    <row r="11" spans="1:6">
      <c r="A11" s="140" t="s">
        <v>198</v>
      </c>
      <c r="B11" s="141" t="s">
        <v>101</v>
      </c>
      <c r="C11" s="142">
        <v>21437.94</v>
      </c>
      <c r="D11" s="142">
        <v>39936</v>
      </c>
      <c r="E11" s="142">
        <v>43070.559999999998</v>
      </c>
      <c r="F11" s="143">
        <f t="shared" si="0"/>
        <v>1.0784895833333332</v>
      </c>
    </row>
    <row r="12" spans="1:6">
      <c r="A12" s="140" t="s">
        <v>199</v>
      </c>
      <c r="B12" s="141" t="s">
        <v>200</v>
      </c>
      <c r="C12" s="142">
        <v>0</v>
      </c>
      <c r="D12" s="142">
        <v>12000</v>
      </c>
      <c r="E12" s="142">
        <v>0</v>
      </c>
      <c r="F12" s="143">
        <f t="shared" si="0"/>
        <v>0</v>
      </c>
    </row>
    <row r="13" spans="1:6">
      <c r="A13" s="140" t="s">
        <v>201</v>
      </c>
      <c r="B13" s="141" t="s">
        <v>202</v>
      </c>
      <c r="C13" s="142">
        <v>6032.75</v>
      </c>
      <c r="D13" s="142">
        <v>28354</v>
      </c>
      <c r="E13" s="142">
        <v>5584.06</v>
      </c>
      <c r="F13" s="143">
        <f t="shared" si="0"/>
        <v>0.19694081963744095</v>
      </c>
    </row>
    <row r="14" spans="1:6">
      <c r="A14" s="140" t="s">
        <v>203</v>
      </c>
      <c r="B14" s="141" t="s">
        <v>204</v>
      </c>
      <c r="C14" s="142">
        <v>0</v>
      </c>
      <c r="D14" s="142">
        <v>30926</v>
      </c>
      <c r="E14" s="142">
        <v>0</v>
      </c>
      <c r="F14" s="143">
        <f t="shared" si="0"/>
        <v>0</v>
      </c>
    </row>
    <row r="15" spans="1:6">
      <c r="A15" s="140" t="s">
        <v>205</v>
      </c>
      <c r="B15" s="141" t="s">
        <v>206</v>
      </c>
      <c r="C15" s="142">
        <v>0</v>
      </c>
      <c r="D15" s="142">
        <v>2756</v>
      </c>
      <c r="E15" s="142">
        <v>0</v>
      </c>
      <c r="F15" s="143">
        <f t="shared" si="0"/>
        <v>0</v>
      </c>
    </row>
    <row r="16" spans="1:6">
      <c r="A16" s="140" t="s">
        <v>207</v>
      </c>
      <c r="B16" s="141" t="s">
        <v>208</v>
      </c>
      <c r="C16" s="142">
        <v>441.44</v>
      </c>
      <c r="D16" s="142">
        <v>3393</v>
      </c>
      <c r="E16" s="142">
        <v>882.88</v>
      </c>
      <c r="F16" s="143">
        <f t="shared" si="0"/>
        <v>0.2602063071028588</v>
      </c>
    </row>
    <row r="17" spans="1:6">
      <c r="A17" s="140" t="s">
        <v>209</v>
      </c>
      <c r="B17" s="141" t="s">
        <v>210</v>
      </c>
      <c r="C17" s="142">
        <v>15600</v>
      </c>
      <c r="D17" s="142">
        <v>20250</v>
      </c>
      <c r="E17" s="142">
        <v>15600</v>
      </c>
      <c r="F17" s="143">
        <f t="shared" si="0"/>
        <v>0.77037037037037037</v>
      </c>
    </row>
    <row r="18" spans="1:6">
      <c r="A18" s="140" t="s">
        <v>211</v>
      </c>
      <c r="B18" s="141" t="s">
        <v>212</v>
      </c>
      <c r="C18" s="142">
        <v>1072.1099999999999</v>
      </c>
      <c r="D18" s="142">
        <v>5000</v>
      </c>
      <c r="E18" s="142">
        <v>0</v>
      </c>
      <c r="F18" s="143">
        <f t="shared" si="0"/>
        <v>0</v>
      </c>
    </row>
    <row r="19" spans="1:6">
      <c r="A19" s="140" t="s">
        <v>213</v>
      </c>
      <c r="B19" s="141" t="s">
        <v>104</v>
      </c>
      <c r="C19" s="142">
        <v>93296.98</v>
      </c>
      <c r="D19" s="142">
        <v>227913</v>
      </c>
      <c r="E19" s="142">
        <v>123266.25</v>
      </c>
      <c r="F19" s="143">
        <f t="shared" si="0"/>
        <v>0.5408478235116031</v>
      </c>
    </row>
    <row r="20" spans="1:6">
      <c r="A20" s="140">
        <v>31322</v>
      </c>
      <c r="B20" s="141" t="s">
        <v>404</v>
      </c>
      <c r="C20" s="142">
        <v>0</v>
      </c>
      <c r="D20" s="142">
        <v>50</v>
      </c>
      <c r="E20" s="142">
        <v>0</v>
      </c>
      <c r="F20" s="143">
        <f t="shared" si="0"/>
        <v>0</v>
      </c>
    </row>
    <row r="21" spans="1:6">
      <c r="A21" s="140">
        <v>313320</v>
      </c>
      <c r="B21" s="141" t="s">
        <v>378</v>
      </c>
      <c r="C21" s="142">
        <v>0</v>
      </c>
      <c r="D21" s="142">
        <v>150</v>
      </c>
      <c r="E21" s="142">
        <v>0</v>
      </c>
      <c r="F21" s="143">
        <f t="shared" si="0"/>
        <v>0</v>
      </c>
    </row>
    <row r="22" spans="1:6">
      <c r="A22" s="140">
        <v>321110</v>
      </c>
      <c r="B22" s="141" t="s">
        <v>243</v>
      </c>
      <c r="C22" s="142">
        <v>102</v>
      </c>
      <c r="D22" s="142">
        <v>500</v>
      </c>
      <c r="E22" s="142">
        <v>0</v>
      </c>
      <c r="F22" s="143">
        <f t="shared" si="0"/>
        <v>0</v>
      </c>
    </row>
    <row r="23" spans="1:6">
      <c r="A23" s="140">
        <v>321130</v>
      </c>
      <c r="B23" s="141" t="s">
        <v>247</v>
      </c>
      <c r="C23" s="142">
        <v>223.5</v>
      </c>
      <c r="D23" s="142">
        <v>500</v>
      </c>
      <c r="E23" s="142">
        <v>214.5</v>
      </c>
      <c r="F23" s="143">
        <f t="shared" si="0"/>
        <v>0.42899999999999999</v>
      </c>
    </row>
    <row r="24" spans="1:6">
      <c r="A24" s="140">
        <v>321150</v>
      </c>
      <c r="B24" s="141" t="s">
        <v>379</v>
      </c>
      <c r="C24" s="142">
        <v>151.44</v>
      </c>
      <c r="D24" s="142">
        <v>500</v>
      </c>
      <c r="E24" s="142">
        <v>0</v>
      </c>
      <c r="F24" s="143">
        <f t="shared" si="0"/>
        <v>0</v>
      </c>
    </row>
    <row r="25" spans="1:6">
      <c r="A25" s="140" t="s">
        <v>214</v>
      </c>
      <c r="B25" s="141" t="s">
        <v>215</v>
      </c>
      <c r="C25" s="142">
        <v>7012.83</v>
      </c>
      <c r="D25" s="142">
        <v>16500</v>
      </c>
      <c r="E25" s="142">
        <v>10872.83</v>
      </c>
      <c r="F25" s="143">
        <f t="shared" si="0"/>
        <v>0.65895939393939396</v>
      </c>
    </row>
    <row r="26" spans="1:6">
      <c r="A26" s="140" t="s">
        <v>216</v>
      </c>
      <c r="B26" s="141" t="s">
        <v>217</v>
      </c>
      <c r="C26" s="142">
        <v>0</v>
      </c>
      <c r="D26" s="142">
        <v>1000</v>
      </c>
      <c r="E26" s="142">
        <v>0</v>
      </c>
      <c r="F26" s="143">
        <f t="shared" si="0"/>
        <v>0</v>
      </c>
    </row>
    <row r="27" spans="1:6">
      <c r="A27" s="140" t="s">
        <v>218</v>
      </c>
      <c r="B27" s="141" t="s">
        <v>219</v>
      </c>
      <c r="C27" s="142">
        <v>0</v>
      </c>
      <c r="D27" s="142">
        <v>500</v>
      </c>
      <c r="E27" s="142">
        <v>0</v>
      </c>
      <c r="F27" s="143">
        <f t="shared" si="0"/>
        <v>0</v>
      </c>
    </row>
    <row r="28" spans="1:6">
      <c r="A28" s="140" t="s">
        <v>220</v>
      </c>
      <c r="B28" s="141" t="s">
        <v>221</v>
      </c>
      <c r="C28" s="142">
        <v>0</v>
      </c>
      <c r="D28" s="142">
        <v>0</v>
      </c>
      <c r="E28" s="142">
        <v>0</v>
      </c>
      <c r="F28" s="143" t="e">
        <f t="shared" si="0"/>
        <v>#DIV/0!</v>
      </c>
    </row>
    <row r="29" spans="1:6">
      <c r="A29" s="140" t="s">
        <v>222</v>
      </c>
      <c r="B29" s="141" t="s">
        <v>223</v>
      </c>
      <c r="C29" s="142">
        <v>813.79</v>
      </c>
      <c r="D29" s="142">
        <v>1500</v>
      </c>
      <c r="E29" s="142">
        <v>1305.8</v>
      </c>
      <c r="F29" s="143">
        <f t="shared" si="0"/>
        <v>0.87053333333333327</v>
      </c>
    </row>
    <row r="30" spans="1:6">
      <c r="A30" s="140">
        <v>343320</v>
      </c>
      <c r="B30" s="141" t="s">
        <v>380</v>
      </c>
      <c r="C30" s="142">
        <v>0</v>
      </c>
      <c r="D30" s="142">
        <v>100</v>
      </c>
      <c r="E30" s="142">
        <v>0</v>
      </c>
      <c r="F30" s="143">
        <f t="shared" si="0"/>
        <v>0</v>
      </c>
    </row>
    <row r="31" spans="1:6">
      <c r="A31" s="140" t="s">
        <v>224</v>
      </c>
      <c r="B31" s="141" t="s">
        <v>225</v>
      </c>
      <c r="C31" s="142">
        <v>0</v>
      </c>
      <c r="D31" s="142">
        <v>200</v>
      </c>
      <c r="E31" s="142">
        <v>0</v>
      </c>
      <c r="F31" s="143">
        <f t="shared" si="0"/>
        <v>0</v>
      </c>
    </row>
    <row r="32" spans="1:6">
      <c r="A32" s="136" t="s">
        <v>226</v>
      </c>
      <c r="B32" s="137" t="s">
        <v>227</v>
      </c>
      <c r="C32" s="138">
        <f t="shared" ref="C32:D32" si="1">SUM(C33:C38)</f>
        <v>1987.63</v>
      </c>
      <c r="D32" s="138">
        <f t="shared" si="1"/>
        <v>16452</v>
      </c>
      <c r="E32" s="138">
        <f>SUM(E33:E38)</f>
        <v>7618.45</v>
      </c>
      <c r="F32" s="139">
        <f t="shared" si="0"/>
        <v>0.46307135910527597</v>
      </c>
    </row>
    <row r="33" spans="1:8">
      <c r="A33" s="140" t="s">
        <v>228</v>
      </c>
      <c r="B33" s="141" t="s">
        <v>229</v>
      </c>
      <c r="C33" s="142">
        <v>577.16999999999996</v>
      </c>
      <c r="D33" s="142">
        <v>1864</v>
      </c>
      <c r="E33" s="142">
        <v>2669.69</v>
      </c>
      <c r="F33" s="143">
        <f t="shared" si="0"/>
        <v>1.4322371244635193</v>
      </c>
      <c r="H33" s="118">
        <f>D8+D113</f>
        <v>1247000</v>
      </c>
    </row>
    <row r="34" spans="1:8">
      <c r="A34" s="140" t="s">
        <v>230</v>
      </c>
      <c r="B34" s="141" t="s">
        <v>231</v>
      </c>
      <c r="C34" s="142">
        <v>756.63</v>
      </c>
      <c r="D34" s="142">
        <v>1813</v>
      </c>
      <c r="E34" s="142">
        <v>1472.05</v>
      </c>
      <c r="F34" s="143">
        <f t="shared" si="0"/>
        <v>0.81194153337010477</v>
      </c>
    </row>
    <row r="35" spans="1:8">
      <c r="A35" s="140" t="s">
        <v>232</v>
      </c>
      <c r="B35" s="141" t="s">
        <v>233</v>
      </c>
      <c r="C35" s="142">
        <v>0</v>
      </c>
      <c r="D35" s="142">
        <v>0</v>
      </c>
      <c r="E35" s="142">
        <v>0</v>
      </c>
      <c r="F35" s="143" t="e">
        <f t="shared" si="0"/>
        <v>#DIV/0!</v>
      </c>
    </row>
    <row r="36" spans="1:8">
      <c r="A36" s="140" t="s">
        <v>234</v>
      </c>
      <c r="B36" s="141" t="s">
        <v>235</v>
      </c>
      <c r="C36" s="142">
        <v>653.83000000000004</v>
      </c>
      <c r="D36" s="142">
        <v>11111</v>
      </c>
      <c r="E36" s="142">
        <v>2775.38</v>
      </c>
      <c r="F36" s="143">
        <f t="shared" si="0"/>
        <v>0.24978669786697869</v>
      </c>
    </row>
    <row r="37" spans="1:8">
      <c r="A37" s="140" t="s">
        <v>236</v>
      </c>
      <c r="B37" s="141" t="s">
        <v>237</v>
      </c>
      <c r="C37" s="142">
        <v>0</v>
      </c>
      <c r="D37" s="142">
        <v>1664</v>
      </c>
      <c r="E37" s="142">
        <v>701.33</v>
      </c>
      <c r="F37" s="143">
        <f t="shared" si="0"/>
        <v>0.42147235576923081</v>
      </c>
    </row>
    <row r="38" spans="1:8">
      <c r="A38" s="140" t="s">
        <v>238</v>
      </c>
      <c r="B38" s="141" t="s">
        <v>239</v>
      </c>
      <c r="C38" s="142">
        <v>0</v>
      </c>
      <c r="D38" s="142">
        <v>0</v>
      </c>
      <c r="E38" s="142">
        <v>0</v>
      </c>
      <c r="F38" s="143" t="e">
        <f t="shared" si="0"/>
        <v>#DIV/0!</v>
      </c>
    </row>
    <row r="39" spans="1:8">
      <c r="A39" s="136" t="s">
        <v>240</v>
      </c>
      <c r="B39" s="137" t="s">
        <v>241</v>
      </c>
      <c r="C39" s="138">
        <f t="shared" ref="C39:D39" si="2">SUM(C40:C100)</f>
        <v>97710.51999999999</v>
      </c>
      <c r="D39" s="138">
        <f t="shared" si="2"/>
        <v>241006.66</v>
      </c>
      <c r="E39" s="138">
        <f>SUM(E40:E100)</f>
        <v>105185.12999999999</v>
      </c>
      <c r="F39" s="139">
        <f t="shared" si="0"/>
        <v>0.43644076059972775</v>
      </c>
    </row>
    <row r="40" spans="1:8">
      <c r="A40" s="140" t="s">
        <v>242</v>
      </c>
      <c r="B40" s="141" t="s">
        <v>243</v>
      </c>
      <c r="C40" s="142">
        <v>1455</v>
      </c>
      <c r="D40" s="142">
        <v>4320</v>
      </c>
      <c r="E40" s="142">
        <v>1662.31</v>
      </c>
      <c r="F40" s="143">
        <f t="shared" si="0"/>
        <v>0.38479398148148147</v>
      </c>
      <c r="H40" s="118"/>
    </row>
    <row r="41" spans="1:8">
      <c r="A41" s="140" t="s">
        <v>244</v>
      </c>
      <c r="B41" s="141" t="s">
        <v>245</v>
      </c>
      <c r="C41" s="142">
        <v>784</v>
      </c>
      <c r="D41" s="142">
        <v>640</v>
      </c>
      <c r="E41" s="142">
        <v>240</v>
      </c>
      <c r="F41" s="143">
        <f t="shared" si="0"/>
        <v>0.375</v>
      </c>
    </row>
    <row r="42" spans="1:8">
      <c r="A42" s="140" t="s">
        <v>246</v>
      </c>
      <c r="B42" s="141" t="s">
        <v>247</v>
      </c>
      <c r="C42" s="142">
        <v>490.5</v>
      </c>
      <c r="D42" s="142">
        <v>1850.5</v>
      </c>
      <c r="E42" s="142">
        <v>327.95</v>
      </c>
      <c r="F42" s="143">
        <f t="shared" si="0"/>
        <v>0.17722237233180221</v>
      </c>
    </row>
    <row r="43" spans="1:8">
      <c r="A43" s="140" t="s">
        <v>248</v>
      </c>
      <c r="B43" s="141" t="s">
        <v>249</v>
      </c>
      <c r="C43" s="142">
        <v>0</v>
      </c>
      <c r="D43" s="142">
        <v>250</v>
      </c>
      <c r="E43" s="142">
        <v>0</v>
      </c>
      <c r="F43" s="143">
        <f t="shared" si="0"/>
        <v>0</v>
      </c>
    </row>
    <row r="44" spans="1:8">
      <c r="A44" s="140" t="s">
        <v>250</v>
      </c>
      <c r="B44" s="141" t="s">
        <v>251</v>
      </c>
      <c r="C44" s="142">
        <v>372.76</v>
      </c>
      <c r="D44" s="142">
        <v>1781.86</v>
      </c>
      <c r="E44" s="142">
        <v>595.11</v>
      </c>
      <c r="F44" s="143">
        <f t="shared" si="0"/>
        <v>0.33398246775840978</v>
      </c>
    </row>
    <row r="45" spans="1:8">
      <c r="A45" s="140" t="s">
        <v>252</v>
      </c>
      <c r="B45" s="141" t="s">
        <v>253</v>
      </c>
      <c r="C45" s="142">
        <v>0</v>
      </c>
      <c r="D45" s="142">
        <v>0</v>
      </c>
      <c r="E45" s="142">
        <v>0</v>
      </c>
      <c r="F45" s="143" t="e">
        <f t="shared" si="0"/>
        <v>#DIV/0!</v>
      </c>
    </row>
    <row r="46" spans="1:8">
      <c r="A46" s="140" t="s">
        <v>254</v>
      </c>
      <c r="B46" s="141" t="s">
        <v>255</v>
      </c>
      <c r="C46" s="142">
        <v>8116</v>
      </c>
      <c r="D46" s="142">
        <v>18000</v>
      </c>
      <c r="E46" s="142">
        <v>4527</v>
      </c>
      <c r="F46" s="143">
        <f t="shared" si="0"/>
        <v>0.2515</v>
      </c>
    </row>
    <row r="47" spans="1:8">
      <c r="A47" s="140" t="s">
        <v>256</v>
      </c>
      <c r="B47" s="141" t="s">
        <v>257</v>
      </c>
      <c r="C47" s="142">
        <v>0</v>
      </c>
      <c r="D47" s="142">
        <v>12000</v>
      </c>
      <c r="E47" s="142">
        <v>0</v>
      </c>
      <c r="F47" s="143">
        <f t="shared" si="0"/>
        <v>0</v>
      </c>
    </row>
    <row r="48" spans="1:8">
      <c r="A48" s="140" t="s">
        <v>258</v>
      </c>
      <c r="B48" s="141" t="s">
        <v>259</v>
      </c>
      <c r="C48" s="142">
        <v>50</v>
      </c>
      <c r="D48" s="142">
        <v>220</v>
      </c>
      <c r="E48" s="142">
        <v>100</v>
      </c>
      <c r="F48" s="143">
        <f t="shared" si="0"/>
        <v>0.45454545454545453</v>
      </c>
    </row>
    <row r="49" spans="1:6">
      <c r="A49" s="140" t="s">
        <v>260</v>
      </c>
      <c r="B49" s="141" t="s">
        <v>261</v>
      </c>
      <c r="C49" s="142">
        <v>0</v>
      </c>
      <c r="D49" s="142">
        <v>0</v>
      </c>
      <c r="E49" s="142">
        <v>0</v>
      </c>
      <c r="F49" s="143" t="e">
        <f t="shared" si="0"/>
        <v>#DIV/0!</v>
      </c>
    </row>
    <row r="50" spans="1:6">
      <c r="A50" s="140" t="s">
        <v>262</v>
      </c>
      <c r="B50" s="141" t="s">
        <v>263</v>
      </c>
      <c r="C50" s="142">
        <v>0</v>
      </c>
      <c r="D50" s="142">
        <v>0</v>
      </c>
      <c r="E50" s="142">
        <v>0</v>
      </c>
      <c r="F50" s="143" t="e">
        <f t="shared" si="0"/>
        <v>#DIV/0!</v>
      </c>
    </row>
    <row r="51" spans="1:6">
      <c r="A51" s="140" t="s">
        <v>264</v>
      </c>
      <c r="B51" s="141" t="s">
        <v>265</v>
      </c>
      <c r="C51" s="142">
        <v>1466.26</v>
      </c>
      <c r="D51" s="142">
        <v>2404</v>
      </c>
      <c r="E51" s="142">
        <v>2133.7399999999998</v>
      </c>
      <c r="F51" s="143">
        <f t="shared" si="0"/>
        <v>0.8875790349417636</v>
      </c>
    </row>
    <row r="52" spans="1:6">
      <c r="A52" s="140" t="s">
        <v>266</v>
      </c>
      <c r="B52" s="141" t="s">
        <v>267</v>
      </c>
      <c r="C52" s="142">
        <v>55</v>
      </c>
      <c r="D52" s="142">
        <v>318.39</v>
      </c>
      <c r="E52" s="142">
        <v>249.17</v>
      </c>
      <c r="F52" s="143">
        <f t="shared" si="0"/>
        <v>0.78259367442444805</v>
      </c>
    </row>
    <row r="53" spans="1:6">
      <c r="A53" s="140" t="s">
        <v>268</v>
      </c>
      <c r="B53" s="141" t="s">
        <v>269</v>
      </c>
      <c r="C53" s="142">
        <v>929.89</v>
      </c>
      <c r="D53" s="142">
        <v>2795</v>
      </c>
      <c r="E53" s="142">
        <v>1762.47</v>
      </c>
      <c r="F53" s="143">
        <f t="shared" si="0"/>
        <v>0.63057960644007161</v>
      </c>
    </row>
    <row r="54" spans="1:6">
      <c r="A54" s="140" t="s">
        <v>270</v>
      </c>
      <c r="B54" s="141" t="s">
        <v>271</v>
      </c>
      <c r="C54" s="142">
        <v>1504.86</v>
      </c>
      <c r="D54" s="142">
        <v>1259.3</v>
      </c>
      <c r="E54" s="142">
        <v>631.1</v>
      </c>
      <c r="F54" s="143">
        <f t="shared" si="0"/>
        <v>0.50115143333598033</v>
      </c>
    </row>
    <row r="55" spans="1:6">
      <c r="A55" s="140" t="s">
        <v>272</v>
      </c>
      <c r="B55" s="141" t="s">
        <v>273</v>
      </c>
      <c r="C55" s="142">
        <v>481.76</v>
      </c>
      <c r="D55" s="142">
        <v>2422</v>
      </c>
      <c r="E55" s="142">
        <v>2468.15</v>
      </c>
      <c r="F55" s="143">
        <f t="shared" si="0"/>
        <v>1.0190545004128819</v>
      </c>
    </row>
    <row r="56" spans="1:6">
      <c r="A56" s="140" t="s">
        <v>274</v>
      </c>
      <c r="B56" s="141" t="s">
        <v>275</v>
      </c>
      <c r="C56" s="142">
        <v>0</v>
      </c>
      <c r="D56" s="142">
        <v>1000</v>
      </c>
      <c r="E56" s="142">
        <v>442.87</v>
      </c>
      <c r="F56" s="143">
        <f t="shared" si="0"/>
        <v>0.44286999999999999</v>
      </c>
    </row>
    <row r="57" spans="1:6">
      <c r="A57" s="140" t="s">
        <v>276</v>
      </c>
      <c r="B57" s="141" t="s">
        <v>277</v>
      </c>
      <c r="C57" s="142">
        <v>2966.06</v>
      </c>
      <c r="D57" s="142">
        <v>6963</v>
      </c>
      <c r="E57" s="142">
        <v>2318.4</v>
      </c>
      <c r="F57" s="143">
        <f t="shared" si="0"/>
        <v>0.33295993106419647</v>
      </c>
    </row>
    <row r="58" spans="1:6">
      <c r="A58" s="140" t="s">
        <v>278</v>
      </c>
      <c r="B58" s="141" t="s">
        <v>279</v>
      </c>
      <c r="C58" s="142">
        <v>7405.27</v>
      </c>
      <c r="D58" s="142">
        <v>11254.16</v>
      </c>
      <c r="E58" s="142">
        <v>8990.27</v>
      </c>
      <c r="F58" s="143">
        <f t="shared" si="0"/>
        <v>0.79883971793541242</v>
      </c>
    </row>
    <row r="59" spans="1:6">
      <c r="A59" s="140">
        <v>322340</v>
      </c>
      <c r="B59" s="141" t="s">
        <v>381</v>
      </c>
      <c r="C59" s="142">
        <v>212.6</v>
      </c>
      <c r="D59" s="142">
        <v>212.6</v>
      </c>
      <c r="E59" s="142">
        <v>141.59</v>
      </c>
      <c r="F59" s="143">
        <f t="shared" si="0"/>
        <v>0.66599247412982132</v>
      </c>
    </row>
    <row r="60" spans="1:6">
      <c r="A60" s="140" t="s">
        <v>280</v>
      </c>
      <c r="B60" s="141" t="s">
        <v>281</v>
      </c>
      <c r="C60" s="142">
        <v>445.54</v>
      </c>
      <c r="D60" s="142">
        <v>1897</v>
      </c>
      <c r="E60" s="142">
        <v>264.89999999999998</v>
      </c>
      <c r="F60" s="143">
        <f t="shared" si="0"/>
        <v>0.13964153927253556</v>
      </c>
    </row>
    <row r="61" spans="1:6">
      <c r="A61" s="140" t="s">
        <v>282</v>
      </c>
      <c r="B61" s="141" t="s">
        <v>114</v>
      </c>
      <c r="C61" s="142">
        <v>0</v>
      </c>
      <c r="D61" s="142">
        <v>283.42</v>
      </c>
      <c r="E61" s="142">
        <v>0</v>
      </c>
      <c r="F61" s="143">
        <f t="shared" si="0"/>
        <v>0</v>
      </c>
    </row>
    <row r="62" spans="1:6">
      <c r="A62" s="140" t="s">
        <v>283</v>
      </c>
      <c r="B62" s="141" t="s">
        <v>284</v>
      </c>
      <c r="C62" s="142">
        <v>800</v>
      </c>
      <c r="D62" s="142">
        <v>1593</v>
      </c>
      <c r="E62" s="142">
        <v>916.64</v>
      </c>
      <c r="F62" s="143">
        <f t="shared" si="0"/>
        <v>0.57541745134965472</v>
      </c>
    </row>
    <row r="63" spans="1:6">
      <c r="A63" s="140" t="s">
        <v>285</v>
      </c>
      <c r="B63" s="141" t="s">
        <v>286</v>
      </c>
      <c r="C63" s="142">
        <v>167.92</v>
      </c>
      <c r="D63" s="142">
        <v>315</v>
      </c>
      <c r="E63" s="142">
        <v>338.64</v>
      </c>
      <c r="F63" s="143">
        <f t="shared" si="0"/>
        <v>1.075047619047619</v>
      </c>
    </row>
    <row r="64" spans="1:6">
      <c r="A64" s="140" t="s">
        <v>287</v>
      </c>
      <c r="B64" s="141" t="s">
        <v>288</v>
      </c>
      <c r="C64" s="142">
        <v>0</v>
      </c>
      <c r="D64" s="142">
        <v>0</v>
      </c>
      <c r="E64" s="142">
        <v>0</v>
      </c>
      <c r="F64" s="143" t="e">
        <f t="shared" si="0"/>
        <v>#DIV/0!</v>
      </c>
    </row>
    <row r="65" spans="1:6">
      <c r="A65" s="140" t="s">
        <v>289</v>
      </c>
      <c r="B65" s="141" t="s">
        <v>290</v>
      </c>
      <c r="C65" s="142">
        <v>127.44</v>
      </c>
      <c r="D65" s="142">
        <v>254.88</v>
      </c>
      <c r="E65" s="142">
        <v>127.44</v>
      </c>
      <c r="F65" s="143">
        <f t="shared" si="0"/>
        <v>0.5</v>
      </c>
    </row>
    <row r="66" spans="1:6">
      <c r="A66" s="140" t="s">
        <v>291</v>
      </c>
      <c r="B66" s="141" t="s">
        <v>292</v>
      </c>
      <c r="C66" s="142">
        <v>281.79000000000002</v>
      </c>
      <c r="D66" s="142">
        <v>491</v>
      </c>
      <c r="E66" s="142">
        <v>260.06</v>
      </c>
      <c r="F66" s="143">
        <f t="shared" si="0"/>
        <v>0.52965376782077389</v>
      </c>
    </row>
    <row r="67" spans="1:6">
      <c r="A67" s="140" t="s">
        <v>293</v>
      </c>
      <c r="B67" s="141" t="s">
        <v>294</v>
      </c>
      <c r="C67" s="142">
        <v>0</v>
      </c>
      <c r="D67" s="142">
        <v>0</v>
      </c>
      <c r="E67" s="142">
        <v>0</v>
      </c>
      <c r="F67" s="143" t="e">
        <f t="shared" si="0"/>
        <v>#DIV/0!</v>
      </c>
    </row>
    <row r="68" spans="1:6">
      <c r="A68" s="140" t="s">
        <v>295</v>
      </c>
      <c r="B68" s="141" t="s">
        <v>296</v>
      </c>
      <c r="C68" s="142">
        <v>1658.35</v>
      </c>
      <c r="D68" s="142">
        <v>2906</v>
      </c>
      <c r="E68" s="142">
        <v>1643.76</v>
      </c>
      <c r="F68" s="143">
        <f t="shared" si="0"/>
        <v>0.56564349621472809</v>
      </c>
    </row>
    <row r="69" spans="1:6">
      <c r="A69" s="140" t="s">
        <v>297</v>
      </c>
      <c r="B69" s="141" t="s">
        <v>298</v>
      </c>
      <c r="C69" s="142">
        <v>1715.65</v>
      </c>
      <c r="D69" s="142">
        <v>2831</v>
      </c>
      <c r="E69" s="142">
        <v>2340.88</v>
      </c>
      <c r="F69" s="143">
        <f t="shared" si="0"/>
        <v>0.82687389614977047</v>
      </c>
    </row>
    <row r="70" spans="1:6">
      <c r="A70" s="140" t="s">
        <v>299</v>
      </c>
      <c r="B70" s="141" t="s">
        <v>300</v>
      </c>
      <c r="C70" s="142">
        <v>87.5</v>
      </c>
      <c r="D70" s="142">
        <v>175</v>
      </c>
      <c r="E70" s="142">
        <v>96.25</v>
      </c>
      <c r="F70" s="143">
        <f t="shared" si="0"/>
        <v>0.55000000000000004</v>
      </c>
    </row>
    <row r="71" spans="1:6">
      <c r="A71" s="140" t="s">
        <v>301</v>
      </c>
      <c r="B71" s="141" t="s">
        <v>302</v>
      </c>
      <c r="C71" s="142">
        <v>133.80000000000001</v>
      </c>
      <c r="D71" s="142">
        <v>896</v>
      </c>
      <c r="E71" s="142">
        <v>686.67</v>
      </c>
      <c r="F71" s="143">
        <f t="shared" si="0"/>
        <v>0.76637276785714281</v>
      </c>
    </row>
    <row r="72" spans="1:6">
      <c r="A72" s="140" t="s">
        <v>303</v>
      </c>
      <c r="B72" s="141" t="s">
        <v>304</v>
      </c>
      <c r="C72" s="142">
        <v>2145.4499999999998</v>
      </c>
      <c r="D72" s="142">
        <v>4798.16</v>
      </c>
      <c r="E72" s="142">
        <v>1845.45</v>
      </c>
      <c r="F72" s="143">
        <f t="shared" si="0"/>
        <v>0.38461618620471183</v>
      </c>
    </row>
    <row r="73" spans="1:6">
      <c r="A73" s="140">
        <v>323530</v>
      </c>
      <c r="B73" s="141" t="s">
        <v>382</v>
      </c>
      <c r="C73" s="142">
        <v>1086.2</v>
      </c>
      <c r="D73" s="142">
        <v>1933.34</v>
      </c>
      <c r="E73" s="142">
        <v>1136.8499999999999</v>
      </c>
      <c r="F73" s="143">
        <f t="shared" si="0"/>
        <v>0.58802383440057104</v>
      </c>
    </row>
    <row r="74" spans="1:6">
      <c r="A74" s="140" t="s">
        <v>305</v>
      </c>
      <c r="B74" s="141" t="s">
        <v>306</v>
      </c>
      <c r="C74" s="142">
        <v>114.8</v>
      </c>
      <c r="D74" s="142">
        <v>2344.58</v>
      </c>
      <c r="E74" s="142">
        <v>2400</v>
      </c>
      <c r="F74" s="143">
        <f t="shared" si="0"/>
        <v>1.0236374958414727</v>
      </c>
    </row>
    <row r="75" spans="1:6">
      <c r="A75" s="140" t="s">
        <v>307</v>
      </c>
      <c r="B75" s="141" t="s">
        <v>308</v>
      </c>
      <c r="C75" s="142">
        <v>0</v>
      </c>
      <c r="D75" s="142">
        <v>664</v>
      </c>
      <c r="E75" s="142">
        <v>0</v>
      </c>
      <c r="F75" s="143">
        <f t="shared" si="0"/>
        <v>0</v>
      </c>
    </row>
    <row r="76" spans="1:6">
      <c r="A76" s="140" t="s">
        <v>216</v>
      </c>
      <c r="B76" s="141" t="s">
        <v>217</v>
      </c>
      <c r="C76" s="142">
        <v>594.48</v>
      </c>
      <c r="D76" s="142">
        <v>1283.8</v>
      </c>
      <c r="E76" s="142">
        <v>902.58</v>
      </c>
      <c r="F76" s="143">
        <f t="shared" si="0"/>
        <v>0.70305343511450391</v>
      </c>
    </row>
    <row r="77" spans="1:6">
      <c r="A77" s="140" t="s">
        <v>218</v>
      </c>
      <c r="B77" s="141" t="s">
        <v>219</v>
      </c>
      <c r="C77" s="142">
        <v>0</v>
      </c>
      <c r="D77" s="142">
        <v>0</v>
      </c>
      <c r="E77" s="142">
        <v>0</v>
      </c>
      <c r="F77" s="143" t="e">
        <f t="shared" si="0"/>
        <v>#DIV/0!</v>
      </c>
    </row>
    <row r="78" spans="1:6">
      <c r="A78" s="140" t="s">
        <v>309</v>
      </c>
      <c r="B78" s="141" t="s">
        <v>310</v>
      </c>
      <c r="C78" s="142">
        <v>971.38</v>
      </c>
      <c r="D78" s="142">
        <v>1769.31</v>
      </c>
      <c r="E78" s="142">
        <v>996.38</v>
      </c>
      <c r="F78" s="143">
        <f t="shared" si="0"/>
        <v>0.56314608519705422</v>
      </c>
    </row>
    <row r="79" spans="1:6">
      <c r="A79" s="140" t="s">
        <v>311</v>
      </c>
      <c r="B79" s="141" t="s">
        <v>312</v>
      </c>
      <c r="C79" s="142">
        <v>149.35</v>
      </c>
      <c r="D79" s="142">
        <v>796.01</v>
      </c>
      <c r="E79" s="142">
        <v>184.76</v>
      </c>
      <c r="F79" s="143">
        <f t="shared" ref="F79:F132" si="3">E79/D79</f>
        <v>0.23210763683873317</v>
      </c>
    </row>
    <row r="80" spans="1:6">
      <c r="A80" s="140" t="s">
        <v>313</v>
      </c>
      <c r="B80" s="141" t="s">
        <v>314</v>
      </c>
      <c r="C80" s="142">
        <v>730</v>
      </c>
      <c r="D80" s="142">
        <v>200</v>
      </c>
      <c r="E80" s="142">
        <v>101.25</v>
      </c>
      <c r="F80" s="143">
        <f t="shared" si="3"/>
        <v>0.50624999999999998</v>
      </c>
    </row>
    <row r="81" spans="1:6">
      <c r="A81" s="140" t="s">
        <v>315</v>
      </c>
      <c r="B81" s="141" t="s">
        <v>316</v>
      </c>
      <c r="C81" s="142">
        <v>0</v>
      </c>
      <c r="D81" s="142">
        <v>0</v>
      </c>
      <c r="E81" s="142">
        <v>0</v>
      </c>
      <c r="F81" s="143" t="e">
        <f t="shared" si="3"/>
        <v>#DIV/0!</v>
      </c>
    </row>
    <row r="82" spans="1:6">
      <c r="A82" s="140" t="s">
        <v>317</v>
      </c>
      <c r="B82" s="141" t="s">
        <v>318</v>
      </c>
      <c r="C82" s="142">
        <v>0</v>
      </c>
      <c r="D82" s="142">
        <v>0</v>
      </c>
      <c r="E82" s="142">
        <v>0</v>
      </c>
      <c r="F82" s="143" t="e">
        <f t="shared" si="3"/>
        <v>#DIV/0!</v>
      </c>
    </row>
    <row r="83" spans="1:6">
      <c r="A83" s="140" t="s">
        <v>319</v>
      </c>
      <c r="B83" s="141" t="s">
        <v>320</v>
      </c>
      <c r="C83" s="142">
        <v>0</v>
      </c>
      <c r="D83" s="142">
        <v>0</v>
      </c>
      <c r="E83" s="142">
        <v>0</v>
      </c>
      <c r="F83" s="143" t="e">
        <f t="shared" si="3"/>
        <v>#DIV/0!</v>
      </c>
    </row>
    <row r="84" spans="1:6">
      <c r="A84" s="140" t="s">
        <v>321</v>
      </c>
      <c r="B84" s="141" t="s">
        <v>322</v>
      </c>
      <c r="C84" s="142">
        <v>0</v>
      </c>
      <c r="D84" s="142">
        <v>0</v>
      </c>
      <c r="E84" s="142">
        <v>0</v>
      </c>
      <c r="F84" s="143" t="e">
        <f t="shared" si="3"/>
        <v>#DIV/0!</v>
      </c>
    </row>
    <row r="85" spans="1:6">
      <c r="A85" s="140" t="s">
        <v>323</v>
      </c>
      <c r="B85" s="141" t="s">
        <v>324</v>
      </c>
      <c r="C85" s="142">
        <v>145.82</v>
      </c>
      <c r="D85" s="142">
        <v>4643.2</v>
      </c>
      <c r="E85" s="142">
        <v>898.4</v>
      </c>
      <c r="F85" s="143">
        <f t="shared" si="3"/>
        <v>0.19348725017229498</v>
      </c>
    </row>
    <row r="86" spans="1:6">
      <c r="A86" s="140" t="s">
        <v>325</v>
      </c>
      <c r="B86" s="141" t="s">
        <v>326</v>
      </c>
      <c r="C86" s="142">
        <v>0</v>
      </c>
      <c r="D86" s="142">
        <v>0</v>
      </c>
      <c r="E86" s="142">
        <v>0</v>
      </c>
      <c r="F86" s="143" t="e">
        <f t="shared" si="3"/>
        <v>#DIV/0!</v>
      </c>
    </row>
    <row r="87" spans="1:6">
      <c r="A87" s="140" t="s">
        <v>327</v>
      </c>
      <c r="B87" s="141" t="s">
        <v>328</v>
      </c>
      <c r="C87" s="142">
        <v>0</v>
      </c>
      <c r="D87" s="142">
        <v>1773</v>
      </c>
      <c r="E87" s="142">
        <v>0</v>
      </c>
      <c r="F87" s="143">
        <f t="shared" si="3"/>
        <v>0</v>
      </c>
    </row>
    <row r="88" spans="1:6">
      <c r="A88" s="140" t="s">
        <v>329</v>
      </c>
      <c r="B88" s="141" t="s">
        <v>125</v>
      </c>
      <c r="C88" s="142">
        <v>1013.24</v>
      </c>
      <c r="D88" s="142">
        <v>1846</v>
      </c>
      <c r="E88" s="142">
        <v>400.13</v>
      </c>
      <c r="F88" s="143">
        <f t="shared" si="3"/>
        <v>0.2167551462621885</v>
      </c>
    </row>
    <row r="89" spans="1:6">
      <c r="A89" s="140" t="s">
        <v>330</v>
      </c>
      <c r="B89" s="141" t="s">
        <v>331</v>
      </c>
      <c r="C89" s="142">
        <v>108.09</v>
      </c>
      <c r="D89" s="142">
        <v>183.09</v>
      </c>
      <c r="E89" s="142">
        <v>125</v>
      </c>
      <c r="F89" s="143">
        <f t="shared" si="3"/>
        <v>0.68272434321918185</v>
      </c>
    </row>
    <row r="90" spans="1:6">
      <c r="A90" s="140" t="s">
        <v>220</v>
      </c>
      <c r="B90" s="141" t="s">
        <v>221</v>
      </c>
      <c r="C90" s="142">
        <v>0</v>
      </c>
      <c r="D90" s="142">
        <v>133</v>
      </c>
      <c r="E90" s="142">
        <v>0</v>
      </c>
      <c r="F90" s="143">
        <f t="shared" si="3"/>
        <v>0</v>
      </c>
    </row>
    <row r="91" spans="1:6">
      <c r="A91" s="140">
        <v>329610</v>
      </c>
      <c r="B91" s="141" t="s">
        <v>159</v>
      </c>
      <c r="C91" s="142">
        <v>0</v>
      </c>
      <c r="D91" s="142">
        <v>300</v>
      </c>
      <c r="E91" s="142">
        <v>0</v>
      </c>
      <c r="F91" s="143">
        <f t="shared" si="3"/>
        <v>0</v>
      </c>
    </row>
    <row r="92" spans="1:6">
      <c r="A92" s="140" t="s">
        <v>332</v>
      </c>
      <c r="B92" s="141" t="s">
        <v>333</v>
      </c>
      <c r="C92" s="142">
        <v>0</v>
      </c>
      <c r="D92" s="142">
        <v>100</v>
      </c>
      <c r="E92" s="142">
        <v>0</v>
      </c>
      <c r="F92" s="143">
        <f t="shared" si="3"/>
        <v>0</v>
      </c>
    </row>
    <row r="93" spans="1:6">
      <c r="A93" s="140" t="s">
        <v>334</v>
      </c>
      <c r="B93" s="141" t="s">
        <v>335</v>
      </c>
      <c r="C93" s="142">
        <v>0</v>
      </c>
      <c r="D93" s="142">
        <v>0</v>
      </c>
      <c r="E93" s="142">
        <v>0</v>
      </c>
      <c r="F93" s="143" t="e">
        <f t="shared" si="3"/>
        <v>#DIV/0!</v>
      </c>
    </row>
    <row r="94" spans="1:6">
      <c r="A94" s="140" t="s">
        <v>336</v>
      </c>
      <c r="B94" s="141" t="s">
        <v>176</v>
      </c>
      <c r="C94" s="142">
        <v>744.84</v>
      </c>
      <c r="D94" s="142">
        <v>5387.3</v>
      </c>
      <c r="E94" s="142">
        <v>1646.09</v>
      </c>
      <c r="F94" s="143">
        <f t="shared" si="3"/>
        <v>0.30555009002654387</v>
      </c>
    </row>
    <row r="95" spans="1:6">
      <c r="A95" s="140" t="s">
        <v>337</v>
      </c>
      <c r="B95" s="141" t="s">
        <v>338</v>
      </c>
      <c r="C95" s="142">
        <v>138.72999999999999</v>
      </c>
      <c r="D95" s="142">
        <v>332</v>
      </c>
      <c r="E95" s="142">
        <v>170.04</v>
      </c>
      <c r="F95" s="143">
        <f t="shared" si="3"/>
        <v>0.51216867469879512</v>
      </c>
    </row>
    <row r="96" spans="1:6">
      <c r="A96" s="140" t="s">
        <v>339</v>
      </c>
      <c r="B96" s="141" t="s">
        <v>340</v>
      </c>
      <c r="C96" s="142">
        <v>0</v>
      </c>
      <c r="D96" s="142">
        <v>0</v>
      </c>
      <c r="E96" s="142">
        <v>0</v>
      </c>
      <c r="F96" s="143" t="e">
        <f t="shared" si="3"/>
        <v>#DIV/0!</v>
      </c>
    </row>
    <row r="97" spans="1:6">
      <c r="A97" s="140" t="s">
        <v>341</v>
      </c>
      <c r="B97" s="141" t="s">
        <v>342</v>
      </c>
      <c r="C97" s="142">
        <v>56249.69</v>
      </c>
      <c r="D97" s="142">
        <v>110172.74</v>
      </c>
      <c r="E97" s="142">
        <v>59792.81</v>
      </c>
      <c r="F97" s="143">
        <f t="shared" si="3"/>
        <v>0.54271873423498407</v>
      </c>
    </row>
    <row r="98" spans="1:6">
      <c r="A98" s="140" t="s">
        <v>343</v>
      </c>
      <c r="B98" s="141" t="s">
        <v>344</v>
      </c>
      <c r="C98" s="142">
        <v>0</v>
      </c>
      <c r="D98" s="142">
        <v>20809</v>
      </c>
      <c r="E98" s="142">
        <v>0</v>
      </c>
      <c r="F98" s="143">
        <f t="shared" si="3"/>
        <v>0</v>
      </c>
    </row>
    <row r="99" spans="1:6">
      <c r="A99" s="140" t="s">
        <v>345</v>
      </c>
      <c r="B99" s="141" t="s">
        <v>346</v>
      </c>
      <c r="C99" s="142">
        <v>870</v>
      </c>
      <c r="D99" s="142">
        <v>1260</v>
      </c>
      <c r="E99" s="142">
        <v>375</v>
      </c>
      <c r="F99" s="143">
        <f t="shared" si="3"/>
        <v>0.29761904761904762</v>
      </c>
    </row>
    <row r="100" spans="1:6">
      <c r="A100" s="140" t="s">
        <v>347</v>
      </c>
      <c r="B100" s="141" t="s">
        <v>348</v>
      </c>
      <c r="C100" s="142">
        <v>940.5</v>
      </c>
      <c r="D100" s="142">
        <v>945.02</v>
      </c>
      <c r="E100" s="142">
        <v>945.02</v>
      </c>
      <c r="F100" s="143">
        <f t="shared" si="3"/>
        <v>1</v>
      </c>
    </row>
    <row r="101" spans="1:6">
      <c r="A101" s="136" t="s">
        <v>349</v>
      </c>
      <c r="B101" s="137" t="s">
        <v>350</v>
      </c>
      <c r="C101" s="138">
        <f t="shared" ref="C101:D101" si="4">SUM(C102)</f>
        <v>208</v>
      </c>
      <c r="D101" s="138">
        <f t="shared" si="4"/>
        <v>208</v>
      </c>
      <c r="E101" s="138">
        <f>SUM(E102)</f>
        <v>0</v>
      </c>
      <c r="F101" s="139">
        <f t="shared" si="3"/>
        <v>0</v>
      </c>
    </row>
    <row r="102" spans="1:6">
      <c r="A102" s="140" t="s">
        <v>274</v>
      </c>
      <c r="B102" s="141" t="s">
        <v>275</v>
      </c>
      <c r="C102" s="142">
        <v>208</v>
      </c>
      <c r="D102" s="142">
        <v>208</v>
      </c>
      <c r="E102" s="142">
        <v>0</v>
      </c>
      <c r="F102" s="143">
        <f t="shared" si="3"/>
        <v>0</v>
      </c>
    </row>
    <row r="103" spans="1:6">
      <c r="A103" s="136" t="s">
        <v>351</v>
      </c>
      <c r="B103" s="137" t="s">
        <v>352</v>
      </c>
      <c r="C103" s="138">
        <f t="shared" ref="C103:D103" si="5">SUM(C104)</f>
        <v>2325</v>
      </c>
      <c r="D103" s="138">
        <f t="shared" si="5"/>
        <v>0</v>
      </c>
      <c r="E103" s="138">
        <f>SUM(E104)</f>
        <v>0</v>
      </c>
      <c r="F103" s="139" t="e">
        <f t="shared" si="3"/>
        <v>#DIV/0!</v>
      </c>
    </row>
    <row r="104" spans="1:6">
      <c r="A104" s="140" t="s">
        <v>274</v>
      </c>
      <c r="B104" s="141" t="s">
        <v>275</v>
      </c>
      <c r="C104" s="142">
        <v>2325</v>
      </c>
      <c r="D104" s="142">
        <v>0</v>
      </c>
      <c r="E104" s="142">
        <v>0</v>
      </c>
      <c r="F104" s="143" t="e">
        <f t="shared" si="3"/>
        <v>#DIV/0!</v>
      </c>
    </row>
    <row r="105" spans="1:6">
      <c r="A105" s="136" t="s">
        <v>353</v>
      </c>
      <c r="B105" s="137" t="s">
        <v>354</v>
      </c>
      <c r="C105" s="138">
        <f t="shared" ref="C105:D105" si="6">SUM(C106:C111)</f>
        <v>4847</v>
      </c>
      <c r="D105" s="138">
        <f t="shared" si="6"/>
        <v>0</v>
      </c>
      <c r="E105" s="138">
        <f>SUM(E106:E111)</f>
        <v>0</v>
      </c>
      <c r="F105" s="139" t="e">
        <f t="shared" si="3"/>
        <v>#DIV/0!</v>
      </c>
    </row>
    <row r="106" spans="1:6">
      <c r="A106" s="140" t="s">
        <v>195</v>
      </c>
      <c r="B106" s="141" t="s">
        <v>196</v>
      </c>
      <c r="C106" s="142">
        <v>3100</v>
      </c>
      <c r="D106" s="142">
        <v>0</v>
      </c>
      <c r="E106" s="142">
        <v>0</v>
      </c>
      <c r="F106" s="143" t="e">
        <f t="shared" si="3"/>
        <v>#DIV/0!</v>
      </c>
    </row>
    <row r="107" spans="1:6">
      <c r="A107" s="140" t="s">
        <v>201</v>
      </c>
      <c r="B107" s="141" t="s">
        <v>202</v>
      </c>
      <c r="C107" s="142">
        <v>202</v>
      </c>
      <c r="D107" s="142">
        <v>0</v>
      </c>
      <c r="E107" s="142">
        <v>0</v>
      </c>
      <c r="F107" s="143" t="e">
        <f t="shared" si="3"/>
        <v>#DIV/0!</v>
      </c>
    </row>
    <row r="108" spans="1:6">
      <c r="A108" s="140" t="s">
        <v>209</v>
      </c>
      <c r="B108" s="141" t="s">
        <v>210</v>
      </c>
      <c r="C108" s="142">
        <v>630</v>
      </c>
      <c r="D108" s="142">
        <v>0</v>
      </c>
      <c r="E108" s="142">
        <v>0</v>
      </c>
      <c r="F108" s="143" t="e">
        <f t="shared" si="3"/>
        <v>#DIV/0!</v>
      </c>
    </row>
    <row r="109" spans="1:6">
      <c r="A109" s="140" t="s">
        <v>211</v>
      </c>
      <c r="B109" s="141" t="s">
        <v>212</v>
      </c>
      <c r="C109" s="142">
        <v>155</v>
      </c>
      <c r="D109" s="142">
        <v>0</v>
      </c>
      <c r="E109" s="142">
        <v>0</v>
      </c>
      <c r="F109" s="143" t="e">
        <f t="shared" si="3"/>
        <v>#DIV/0!</v>
      </c>
    </row>
    <row r="110" spans="1:6">
      <c r="A110" s="140" t="s">
        <v>213</v>
      </c>
      <c r="B110" s="141" t="s">
        <v>104</v>
      </c>
      <c r="C110" s="142">
        <v>555</v>
      </c>
      <c r="D110" s="142">
        <v>0</v>
      </c>
      <c r="E110" s="142">
        <v>0</v>
      </c>
      <c r="F110" s="143" t="e">
        <f t="shared" si="3"/>
        <v>#DIV/0!</v>
      </c>
    </row>
    <row r="111" spans="1:6">
      <c r="A111" s="140" t="s">
        <v>214</v>
      </c>
      <c r="B111" s="141" t="s">
        <v>215</v>
      </c>
      <c r="C111" s="142">
        <v>205</v>
      </c>
      <c r="D111" s="142">
        <v>0</v>
      </c>
      <c r="E111" s="142">
        <v>0</v>
      </c>
      <c r="F111" s="143" t="e">
        <f t="shared" si="3"/>
        <v>#DIV/0!</v>
      </c>
    </row>
    <row r="112" spans="1:6">
      <c r="A112" s="136" t="s">
        <v>355</v>
      </c>
      <c r="B112" s="137" t="s">
        <v>356</v>
      </c>
      <c r="C112" s="138">
        <f t="shared" ref="C112:D112" si="7">SUM(C113:C117)</f>
        <v>2310</v>
      </c>
      <c r="D112" s="138">
        <f t="shared" si="7"/>
        <v>6650</v>
      </c>
      <c r="E112" s="138">
        <f>SUM(E113:E117)</f>
        <v>0</v>
      </c>
      <c r="F112" s="139">
        <f t="shared" si="3"/>
        <v>0</v>
      </c>
    </row>
    <row r="113" spans="1:6">
      <c r="A113" s="140" t="s">
        <v>195</v>
      </c>
      <c r="B113" s="141" t="s">
        <v>196</v>
      </c>
      <c r="C113" s="142">
        <v>1220</v>
      </c>
      <c r="D113" s="142">
        <v>5000</v>
      </c>
      <c r="E113" s="142">
        <v>0</v>
      </c>
      <c r="F113" s="143">
        <f t="shared" si="3"/>
        <v>0</v>
      </c>
    </row>
    <row r="114" spans="1:6">
      <c r="A114" s="140" t="s">
        <v>201</v>
      </c>
      <c r="B114" s="141" t="s">
        <v>202</v>
      </c>
      <c r="C114" s="142">
        <v>630</v>
      </c>
      <c r="D114" s="142">
        <v>300</v>
      </c>
      <c r="E114" s="142">
        <v>0</v>
      </c>
      <c r="F114" s="143">
        <f t="shared" si="3"/>
        <v>0</v>
      </c>
    </row>
    <row r="115" spans="1:6">
      <c r="A115" s="140" t="s">
        <v>211</v>
      </c>
      <c r="B115" s="141" t="s">
        <v>212</v>
      </c>
      <c r="C115" s="142">
        <v>155</v>
      </c>
      <c r="D115" s="142">
        <v>300</v>
      </c>
      <c r="E115" s="142">
        <v>0</v>
      </c>
      <c r="F115" s="143">
        <f t="shared" si="3"/>
        <v>0</v>
      </c>
    </row>
    <row r="116" spans="1:6">
      <c r="A116" s="140" t="s">
        <v>213</v>
      </c>
      <c r="B116" s="141" t="s">
        <v>104</v>
      </c>
      <c r="C116" s="142">
        <v>203</v>
      </c>
      <c r="D116" s="142">
        <v>850</v>
      </c>
      <c r="E116" s="142">
        <v>0</v>
      </c>
      <c r="F116" s="143">
        <f t="shared" si="3"/>
        <v>0</v>
      </c>
    </row>
    <row r="117" spans="1:6">
      <c r="A117" s="140" t="s">
        <v>214</v>
      </c>
      <c r="B117" s="141" t="s">
        <v>215</v>
      </c>
      <c r="C117" s="142">
        <v>102</v>
      </c>
      <c r="D117" s="142">
        <v>200</v>
      </c>
      <c r="E117" s="142">
        <v>0</v>
      </c>
      <c r="F117" s="143">
        <f t="shared" si="3"/>
        <v>0</v>
      </c>
    </row>
    <row r="118" spans="1:6">
      <c r="A118" s="136" t="s">
        <v>357</v>
      </c>
      <c r="B118" s="137" t="s">
        <v>358</v>
      </c>
      <c r="C118" s="138">
        <f>SUM(C119)</f>
        <v>0</v>
      </c>
      <c r="D118" s="138">
        <f>SUM(D119)</f>
        <v>4611.1899999999996</v>
      </c>
      <c r="E118" s="138">
        <f>SUM(E119)</f>
        <v>4611.1899999999996</v>
      </c>
      <c r="F118" s="139">
        <f t="shared" si="3"/>
        <v>1</v>
      </c>
    </row>
    <row r="119" spans="1:6">
      <c r="A119" s="140" t="s">
        <v>274</v>
      </c>
      <c r="B119" s="141" t="s">
        <v>275</v>
      </c>
      <c r="C119" s="142">
        <v>0</v>
      </c>
      <c r="D119" s="142">
        <v>4611.1899999999996</v>
      </c>
      <c r="E119" s="142">
        <v>4611.1899999999996</v>
      </c>
      <c r="F119" s="143">
        <f t="shared" si="3"/>
        <v>1</v>
      </c>
    </row>
    <row r="120" spans="1:6">
      <c r="A120" s="136" t="s">
        <v>405</v>
      </c>
      <c r="B120" s="137" t="s">
        <v>406</v>
      </c>
      <c r="C120" s="138">
        <f>SUM(C121)</f>
        <v>0</v>
      </c>
      <c r="D120" s="138">
        <f>SUM(D121)</f>
        <v>2000</v>
      </c>
      <c r="E120" s="138">
        <v>0</v>
      </c>
      <c r="F120" s="139">
        <f t="shared" si="3"/>
        <v>0</v>
      </c>
    </row>
    <row r="121" spans="1:6">
      <c r="A121" s="140" t="s">
        <v>274</v>
      </c>
      <c r="B121" s="141" t="s">
        <v>275</v>
      </c>
      <c r="C121" s="142">
        <v>0</v>
      </c>
      <c r="D121" s="142">
        <v>2000</v>
      </c>
      <c r="E121" s="142">
        <v>0</v>
      </c>
      <c r="F121" s="143">
        <f t="shared" si="3"/>
        <v>0</v>
      </c>
    </row>
    <row r="122" spans="1:6">
      <c r="A122" s="136" t="s">
        <v>359</v>
      </c>
      <c r="B122" s="137" t="s">
        <v>360</v>
      </c>
      <c r="C122" s="138">
        <f t="shared" ref="C122:D122" si="8">SUM(C123:C132)</f>
        <v>4132.63</v>
      </c>
      <c r="D122" s="138">
        <f t="shared" si="8"/>
        <v>47834.549999999996</v>
      </c>
      <c r="E122" s="138">
        <f>SUM(E123:E132)</f>
        <v>4295.53</v>
      </c>
      <c r="F122" s="139">
        <f t="shared" si="3"/>
        <v>8.9799736801119689E-2</v>
      </c>
    </row>
    <row r="123" spans="1:6">
      <c r="A123" s="140" t="s">
        <v>361</v>
      </c>
      <c r="B123" s="141" t="s">
        <v>161</v>
      </c>
      <c r="C123" s="142">
        <v>0</v>
      </c>
      <c r="D123" s="142">
        <v>2327</v>
      </c>
      <c r="E123" s="142">
        <v>0</v>
      </c>
      <c r="F123" s="143">
        <f t="shared" si="3"/>
        <v>0</v>
      </c>
    </row>
    <row r="124" spans="1:6">
      <c r="A124" s="140" t="s">
        <v>362</v>
      </c>
      <c r="B124" s="141" t="s">
        <v>169</v>
      </c>
      <c r="C124" s="142">
        <v>0</v>
      </c>
      <c r="D124" s="142">
        <v>1493</v>
      </c>
      <c r="E124" s="142">
        <v>0</v>
      </c>
      <c r="F124" s="143">
        <v>0</v>
      </c>
    </row>
    <row r="125" spans="1:6">
      <c r="A125" s="140" t="s">
        <v>363</v>
      </c>
      <c r="B125" s="141" t="s">
        <v>364</v>
      </c>
      <c r="C125" s="142">
        <v>0</v>
      </c>
      <c r="D125" s="142">
        <v>2327</v>
      </c>
      <c r="E125" s="142">
        <v>2100.4299999999998</v>
      </c>
      <c r="F125" s="143">
        <f t="shared" si="3"/>
        <v>0.90263429308122034</v>
      </c>
    </row>
    <row r="126" spans="1:6">
      <c r="A126" s="140" t="s">
        <v>365</v>
      </c>
      <c r="B126" s="141" t="s">
        <v>366</v>
      </c>
      <c r="C126" s="142">
        <v>0</v>
      </c>
      <c r="D126" s="142">
        <v>1062</v>
      </c>
      <c r="E126" s="142">
        <v>0</v>
      </c>
      <c r="F126" s="143">
        <f t="shared" si="3"/>
        <v>0</v>
      </c>
    </row>
    <row r="127" spans="1:6">
      <c r="A127" s="140" t="s">
        <v>367</v>
      </c>
      <c r="B127" s="141" t="s">
        <v>368</v>
      </c>
      <c r="C127" s="142">
        <v>4132.63</v>
      </c>
      <c r="D127" s="142">
        <v>11188.82</v>
      </c>
      <c r="E127" s="142">
        <v>0</v>
      </c>
      <c r="F127" s="143">
        <f t="shared" si="3"/>
        <v>0</v>
      </c>
    </row>
    <row r="128" spans="1:6">
      <c r="A128" s="140" t="s">
        <v>369</v>
      </c>
      <c r="B128" s="141" t="s">
        <v>370</v>
      </c>
      <c r="C128" s="142">
        <v>0</v>
      </c>
      <c r="D128" s="142">
        <v>0</v>
      </c>
      <c r="E128" s="142">
        <v>0</v>
      </c>
      <c r="F128" s="143" t="e">
        <f t="shared" si="3"/>
        <v>#DIV/0!</v>
      </c>
    </row>
    <row r="129" spans="1:6">
      <c r="A129" s="140" t="s">
        <v>371</v>
      </c>
      <c r="B129" s="141" t="s">
        <v>372</v>
      </c>
      <c r="C129" s="142">
        <v>0</v>
      </c>
      <c r="D129" s="142">
        <v>0</v>
      </c>
      <c r="E129" s="142">
        <v>0</v>
      </c>
      <c r="F129" s="143" t="e">
        <f t="shared" si="3"/>
        <v>#DIV/0!</v>
      </c>
    </row>
    <row r="130" spans="1:6">
      <c r="A130" s="140" t="s">
        <v>373</v>
      </c>
      <c r="B130" s="141" t="s">
        <v>374</v>
      </c>
      <c r="C130" s="142">
        <v>0</v>
      </c>
      <c r="D130" s="142">
        <v>2986.63</v>
      </c>
      <c r="E130" s="142">
        <v>0</v>
      </c>
      <c r="F130" s="143">
        <f t="shared" si="3"/>
        <v>0</v>
      </c>
    </row>
    <row r="131" spans="1:6">
      <c r="A131" s="140" t="s">
        <v>375</v>
      </c>
      <c r="B131" s="141" t="s">
        <v>175</v>
      </c>
      <c r="C131" s="142">
        <v>0</v>
      </c>
      <c r="D131" s="142">
        <v>21395</v>
      </c>
      <c r="E131" s="142">
        <v>0</v>
      </c>
      <c r="F131" s="143">
        <f t="shared" si="3"/>
        <v>0</v>
      </c>
    </row>
    <row r="132" spans="1:6">
      <c r="A132" s="140" t="s">
        <v>376</v>
      </c>
      <c r="B132" s="141" t="s">
        <v>174</v>
      </c>
      <c r="C132" s="142">
        <v>0</v>
      </c>
      <c r="D132" s="142">
        <v>5055.1000000000004</v>
      </c>
      <c r="E132" s="142">
        <v>2195.1</v>
      </c>
      <c r="F132" s="143">
        <f t="shared" si="3"/>
        <v>0.43423473323969847</v>
      </c>
    </row>
  </sheetData>
  <mergeCells count="3">
    <mergeCell ref="B2:F2"/>
    <mergeCell ref="B3:F3"/>
    <mergeCell ref="A5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132"/>
  <sheetViews>
    <sheetView workbookViewId="0">
      <selection activeCell="D6" sqref="D6"/>
    </sheetView>
  </sheetViews>
  <sheetFormatPr defaultRowHeight="15"/>
  <cols>
    <col min="1" max="1" width="17.42578125" style="131" customWidth="1"/>
    <col min="2" max="2" width="61.42578125" style="144" customWidth="1"/>
    <col min="3" max="3" width="16.28515625" style="128" customWidth="1"/>
    <col min="4" max="4" width="17" style="128" customWidth="1"/>
    <col min="5" max="5" width="14.42578125" style="128" customWidth="1"/>
    <col min="6" max="6" width="14.85546875" style="145" customWidth="1"/>
    <col min="7" max="9" width="12.42578125" style="128" customWidth="1"/>
    <col min="10" max="16384" width="9.140625" style="128"/>
  </cols>
  <sheetData>
    <row r="2" spans="1:6" ht="18.75">
      <c r="B2" s="204" t="s">
        <v>10</v>
      </c>
      <c r="C2" s="204"/>
      <c r="D2" s="204"/>
      <c r="E2" s="204"/>
      <c r="F2" s="204"/>
    </row>
    <row r="3" spans="1:6" ht="18.75">
      <c r="B3" s="204" t="s">
        <v>63</v>
      </c>
      <c r="C3" s="204"/>
      <c r="D3" s="204"/>
      <c r="E3" s="204"/>
      <c r="F3" s="204"/>
    </row>
    <row r="5" spans="1:6" ht="16.5" customHeight="1">
      <c r="A5" s="207" t="s">
        <v>190</v>
      </c>
      <c r="B5" s="207"/>
      <c r="C5" s="132" t="s">
        <v>402</v>
      </c>
      <c r="D5" s="133" t="s">
        <v>191</v>
      </c>
      <c r="E5" s="133" t="s">
        <v>403</v>
      </c>
      <c r="F5" s="133" t="s">
        <v>192</v>
      </c>
    </row>
    <row r="6" spans="1:6">
      <c r="A6" s="207"/>
      <c r="B6" s="207"/>
      <c r="C6" s="134">
        <f>C7+C32+C39+C101+C103+C105+C112+C118+C122</f>
        <v>803362.57999999973</v>
      </c>
      <c r="D6" s="134">
        <f>D7+D32+D39+D101+D103+D105+D112+D118+D122+D120</f>
        <v>1970140.4</v>
      </c>
      <c r="E6" s="134">
        <f>E7+E32+E39+E101+E103+E105+E112+E118+E122</f>
        <v>1026340.4700000001</v>
      </c>
      <c r="F6" s="135">
        <f>E6/D6</f>
        <v>0.5209478826991214</v>
      </c>
    </row>
    <row r="7" spans="1:6">
      <c r="A7" s="136" t="s">
        <v>193</v>
      </c>
      <c r="B7" s="137" t="s">
        <v>194</v>
      </c>
      <c r="C7" s="138">
        <f>SUM(C8:C31)</f>
        <v>689841.7999999997</v>
      </c>
      <c r="D7" s="138">
        <f>SUM(D8:D31)</f>
        <v>1651378</v>
      </c>
      <c r="E7" s="138">
        <f>SUM(E8:E31)</f>
        <v>904630.17000000016</v>
      </c>
      <c r="F7" s="139">
        <f t="shared" ref="F7:F78" si="0">E7/D7</f>
        <v>0.54780321040973068</v>
      </c>
    </row>
    <row r="8" spans="1:6">
      <c r="A8" s="140" t="s">
        <v>195</v>
      </c>
      <c r="B8" s="141" t="s">
        <v>196</v>
      </c>
      <c r="C8" s="142">
        <v>532918.32999999996</v>
      </c>
      <c r="D8" s="142">
        <v>1242000</v>
      </c>
      <c r="E8" s="142">
        <v>688192.93</v>
      </c>
      <c r="F8" s="143">
        <f t="shared" si="0"/>
        <v>0.55410058776167481</v>
      </c>
    </row>
    <row r="9" spans="1:6">
      <c r="A9" s="140">
        <v>311130</v>
      </c>
      <c r="B9" s="141" t="s">
        <v>377</v>
      </c>
      <c r="C9" s="142">
        <v>0</v>
      </c>
      <c r="D9" s="142">
        <v>350</v>
      </c>
      <c r="E9" s="142">
        <v>0</v>
      </c>
      <c r="F9" s="143">
        <f t="shared" si="0"/>
        <v>0</v>
      </c>
    </row>
    <row r="10" spans="1:6">
      <c r="A10" s="140" t="s">
        <v>197</v>
      </c>
      <c r="B10" s="141" t="s">
        <v>100</v>
      </c>
      <c r="C10" s="142">
        <v>10738.69</v>
      </c>
      <c r="D10" s="142">
        <v>17000</v>
      </c>
      <c r="E10" s="142">
        <v>15640.36</v>
      </c>
      <c r="F10" s="143">
        <f t="shared" si="0"/>
        <v>0.92002117647058823</v>
      </c>
    </row>
    <row r="11" spans="1:6">
      <c r="A11" s="140" t="s">
        <v>198</v>
      </c>
      <c r="B11" s="141" t="s">
        <v>101</v>
      </c>
      <c r="C11" s="142">
        <v>21437.94</v>
      </c>
      <c r="D11" s="142">
        <v>39936</v>
      </c>
      <c r="E11" s="142">
        <v>43070.559999999998</v>
      </c>
      <c r="F11" s="143">
        <f t="shared" si="0"/>
        <v>1.0784895833333332</v>
      </c>
    </row>
    <row r="12" spans="1:6">
      <c r="A12" s="140" t="s">
        <v>199</v>
      </c>
      <c r="B12" s="141" t="s">
        <v>200</v>
      </c>
      <c r="C12" s="142">
        <v>0</v>
      </c>
      <c r="D12" s="142">
        <v>12000</v>
      </c>
      <c r="E12" s="142">
        <v>0</v>
      </c>
      <c r="F12" s="143">
        <f t="shared" si="0"/>
        <v>0</v>
      </c>
    </row>
    <row r="13" spans="1:6">
      <c r="A13" s="140" t="s">
        <v>201</v>
      </c>
      <c r="B13" s="141" t="s">
        <v>202</v>
      </c>
      <c r="C13" s="142">
        <v>6032.75</v>
      </c>
      <c r="D13" s="142">
        <v>28354</v>
      </c>
      <c r="E13" s="142">
        <v>5584.06</v>
      </c>
      <c r="F13" s="143">
        <f t="shared" si="0"/>
        <v>0.19694081963744095</v>
      </c>
    </row>
    <row r="14" spans="1:6">
      <c r="A14" s="140" t="s">
        <v>203</v>
      </c>
      <c r="B14" s="141" t="s">
        <v>204</v>
      </c>
      <c r="C14" s="142">
        <v>0</v>
      </c>
      <c r="D14" s="142">
        <v>30926</v>
      </c>
      <c r="E14" s="142">
        <v>0</v>
      </c>
      <c r="F14" s="143">
        <f t="shared" si="0"/>
        <v>0</v>
      </c>
    </row>
    <row r="15" spans="1:6">
      <c r="A15" s="140" t="s">
        <v>205</v>
      </c>
      <c r="B15" s="141" t="s">
        <v>206</v>
      </c>
      <c r="C15" s="142">
        <v>0</v>
      </c>
      <c r="D15" s="142">
        <v>2756</v>
      </c>
      <c r="E15" s="142">
        <v>0</v>
      </c>
      <c r="F15" s="143">
        <f t="shared" si="0"/>
        <v>0</v>
      </c>
    </row>
    <row r="16" spans="1:6">
      <c r="A16" s="140" t="s">
        <v>207</v>
      </c>
      <c r="B16" s="141" t="s">
        <v>208</v>
      </c>
      <c r="C16" s="142">
        <v>441.44</v>
      </c>
      <c r="D16" s="142">
        <v>3393</v>
      </c>
      <c r="E16" s="142">
        <v>882.88</v>
      </c>
      <c r="F16" s="143">
        <f t="shared" si="0"/>
        <v>0.2602063071028588</v>
      </c>
    </row>
    <row r="17" spans="1:6">
      <c r="A17" s="140" t="s">
        <v>209</v>
      </c>
      <c r="B17" s="141" t="s">
        <v>210</v>
      </c>
      <c r="C17" s="142">
        <v>15600</v>
      </c>
      <c r="D17" s="142">
        <v>20250</v>
      </c>
      <c r="E17" s="142">
        <v>15600</v>
      </c>
      <c r="F17" s="143">
        <f t="shared" si="0"/>
        <v>0.77037037037037037</v>
      </c>
    </row>
    <row r="18" spans="1:6">
      <c r="A18" s="140" t="s">
        <v>211</v>
      </c>
      <c r="B18" s="141" t="s">
        <v>212</v>
      </c>
      <c r="C18" s="142">
        <v>1072.1099999999999</v>
      </c>
      <c r="D18" s="142">
        <v>5000</v>
      </c>
      <c r="E18" s="142">
        <v>0</v>
      </c>
      <c r="F18" s="143">
        <f t="shared" si="0"/>
        <v>0</v>
      </c>
    </row>
    <row r="19" spans="1:6">
      <c r="A19" s="140" t="s">
        <v>213</v>
      </c>
      <c r="B19" s="141" t="s">
        <v>104</v>
      </c>
      <c r="C19" s="142">
        <v>93296.98</v>
      </c>
      <c r="D19" s="142">
        <v>227913</v>
      </c>
      <c r="E19" s="142">
        <v>123266.25</v>
      </c>
      <c r="F19" s="143">
        <f t="shared" si="0"/>
        <v>0.5408478235116031</v>
      </c>
    </row>
    <row r="20" spans="1:6" s="147" customFormat="1">
      <c r="A20" s="140">
        <v>31322</v>
      </c>
      <c r="B20" s="141" t="s">
        <v>404</v>
      </c>
      <c r="C20" s="142">
        <v>0</v>
      </c>
      <c r="D20" s="142">
        <v>50</v>
      </c>
      <c r="E20" s="142">
        <v>0</v>
      </c>
      <c r="F20" s="143">
        <f t="shared" si="0"/>
        <v>0</v>
      </c>
    </row>
    <row r="21" spans="1:6">
      <c r="A21" s="140">
        <v>313320</v>
      </c>
      <c r="B21" s="141" t="s">
        <v>378</v>
      </c>
      <c r="C21" s="142">
        <v>0</v>
      </c>
      <c r="D21" s="142">
        <v>150</v>
      </c>
      <c r="E21" s="142">
        <v>0</v>
      </c>
      <c r="F21" s="143">
        <f t="shared" si="0"/>
        <v>0</v>
      </c>
    </row>
    <row r="22" spans="1:6">
      <c r="A22" s="140">
        <v>321110</v>
      </c>
      <c r="B22" s="141" t="s">
        <v>243</v>
      </c>
      <c r="C22" s="142">
        <v>102</v>
      </c>
      <c r="D22" s="142">
        <v>500</v>
      </c>
      <c r="E22" s="142">
        <v>0</v>
      </c>
      <c r="F22" s="143">
        <f t="shared" si="0"/>
        <v>0</v>
      </c>
    </row>
    <row r="23" spans="1:6">
      <c r="A23" s="140">
        <v>321130</v>
      </c>
      <c r="B23" s="141" t="s">
        <v>247</v>
      </c>
      <c r="C23" s="142">
        <v>223.5</v>
      </c>
      <c r="D23" s="142">
        <v>500</v>
      </c>
      <c r="E23" s="142">
        <v>214.5</v>
      </c>
      <c r="F23" s="143">
        <f t="shared" si="0"/>
        <v>0.42899999999999999</v>
      </c>
    </row>
    <row r="24" spans="1:6">
      <c r="A24" s="140">
        <v>321150</v>
      </c>
      <c r="B24" s="141" t="s">
        <v>379</v>
      </c>
      <c r="C24" s="142">
        <v>151.44</v>
      </c>
      <c r="D24" s="142">
        <v>500</v>
      </c>
      <c r="E24" s="142">
        <v>0</v>
      </c>
      <c r="F24" s="143">
        <f t="shared" si="0"/>
        <v>0</v>
      </c>
    </row>
    <row r="25" spans="1:6">
      <c r="A25" s="140" t="s">
        <v>214</v>
      </c>
      <c r="B25" s="141" t="s">
        <v>215</v>
      </c>
      <c r="C25" s="142">
        <v>7012.83</v>
      </c>
      <c r="D25" s="142">
        <v>16500</v>
      </c>
      <c r="E25" s="142">
        <v>10872.83</v>
      </c>
      <c r="F25" s="143">
        <f t="shared" si="0"/>
        <v>0.65895939393939396</v>
      </c>
    </row>
    <row r="26" spans="1:6">
      <c r="A26" s="140" t="s">
        <v>216</v>
      </c>
      <c r="B26" s="141" t="s">
        <v>217</v>
      </c>
      <c r="C26" s="142">
        <v>0</v>
      </c>
      <c r="D26" s="142">
        <v>1000</v>
      </c>
      <c r="E26" s="142">
        <v>0</v>
      </c>
      <c r="F26" s="143">
        <f t="shared" si="0"/>
        <v>0</v>
      </c>
    </row>
    <row r="27" spans="1:6">
      <c r="A27" s="140" t="s">
        <v>218</v>
      </c>
      <c r="B27" s="141" t="s">
        <v>219</v>
      </c>
      <c r="C27" s="142">
        <v>0</v>
      </c>
      <c r="D27" s="142">
        <v>500</v>
      </c>
      <c r="E27" s="142">
        <v>0</v>
      </c>
      <c r="F27" s="143">
        <f t="shared" si="0"/>
        <v>0</v>
      </c>
    </row>
    <row r="28" spans="1:6">
      <c r="A28" s="140" t="s">
        <v>220</v>
      </c>
      <c r="B28" s="141" t="s">
        <v>221</v>
      </c>
      <c r="C28" s="142">
        <v>0</v>
      </c>
      <c r="D28" s="142">
        <v>0</v>
      </c>
      <c r="E28" s="142">
        <v>0</v>
      </c>
      <c r="F28" s="143" t="e">
        <f t="shared" si="0"/>
        <v>#DIV/0!</v>
      </c>
    </row>
    <row r="29" spans="1:6">
      <c r="A29" s="140" t="s">
        <v>222</v>
      </c>
      <c r="B29" s="141" t="s">
        <v>223</v>
      </c>
      <c r="C29" s="142">
        <v>813.79</v>
      </c>
      <c r="D29" s="142">
        <v>1500</v>
      </c>
      <c r="E29" s="142">
        <v>1305.8</v>
      </c>
      <c r="F29" s="143">
        <f t="shared" si="0"/>
        <v>0.87053333333333327</v>
      </c>
    </row>
    <row r="30" spans="1:6">
      <c r="A30" s="140">
        <v>343320</v>
      </c>
      <c r="B30" s="141" t="s">
        <v>380</v>
      </c>
      <c r="C30" s="142">
        <v>0</v>
      </c>
      <c r="D30" s="142">
        <v>100</v>
      </c>
      <c r="E30" s="142">
        <v>0</v>
      </c>
      <c r="F30" s="143">
        <f t="shared" si="0"/>
        <v>0</v>
      </c>
    </row>
    <row r="31" spans="1:6">
      <c r="A31" s="140" t="s">
        <v>224</v>
      </c>
      <c r="B31" s="141" t="s">
        <v>225</v>
      </c>
      <c r="C31" s="142">
        <v>0</v>
      </c>
      <c r="D31" s="142">
        <v>200</v>
      </c>
      <c r="E31" s="142">
        <v>0</v>
      </c>
      <c r="F31" s="143">
        <f t="shared" si="0"/>
        <v>0</v>
      </c>
    </row>
    <row r="32" spans="1:6">
      <c r="A32" s="136" t="s">
        <v>226</v>
      </c>
      <c r="B32" s="137" t="s">
        <v>227</v>
      </c>
      <c r="C32" s="138">
        <f t="shared" ref="C32:D32" si="1">SUM(C33:C38)</f>
        <v>1987.63</v>
      </c>
      <c r="D32" s="138">
        <f t="shared" si="1"/>
        <v>16452</v>
      </c>
      <c r="E32" s="138">
        <f>SUM(E33:E38)</f>
        <v>7618.45</v>
      </c>
      <c r="F32" s="139">
        <f t="shared" si="0"/>
        <v>0.46307135910527597</v>
      </c>
    </row>
    <row r="33" spans="1:8">
      <c r="A33" s="140" t="s">
        <v>228</v>
      </c>
      <c r="B33" s="141" t="s">
        <v>229</v>
      </c>
      <c r="C33" s="142">
        <v>577.16999999999996</v>
      </c>
      <c r="D33" s="142">
        <v>1864</v>
      </c>
      <c r="E33" s="142">
        <v>2669.69</v>
      </c>
      <c r="F33" s="143">
        <f t="shared" si="0"/>
        <v>1.4322371244635193</v>
      </c>
    </row>
    <row r="34" spans="1:8">
      <c r="A34" s="140" t="s">
        <v>230</v>
      </c>
      <c r="B34" s="141" t="s">
        <v>231</v>
      </c>
      <c r="C34" s="142">
        <v>756.63</v>
      </c>
      <c r="D34" s="142">
        <v>1813</v>
      </c>
      <c r="E34" s="142">
        <v>1472.05</v>
      </c>
      <c r="F34" s="143">
        <f t="shared" si="0"/>
        <v>0.81194153337010477</v>
      </c>
    </row>
    <row r="35" spans="1:8">
      <c r="A35" s="140" t="s">
        <v>232</v>
      </c>
      <c r="B35" s="141" t="s">
        <v>233</v>
      </c>
      <c r="C35" s="142">
        <v>0</v>
      </c>
      <c r="D35" s="142">
        <v>0</v>
      </c>
      <c r="E35" s="142">
        <v>0</v>
      </c>
      <c r="F35" s="143" t="e">
        <f t="shared" si="0"/>
        <v>#DIV/0!</v>
      </c>
    </row>
    <row r="36" spans="1:8">
      <c r="A36" s="140" t="s">
        <v>234</v>
      </c>
      <c r="B36" s="141" t="s">
        <v>235</v>
      </c>
      <c r="C36" s="142">
        <v>653.83000000000004</v>
      </c>
      <c r="D36" s="142">
        <v>11111</v>
      </c>
      <c r="E36" s="142">
        <v>2775.38</v>
      </c>
      <c r="F36" s="143">
        <f t="shared" si="0"/>
        <v>0.24978669786697869</v>
      </c>
    </row>
    <row r="37" spans="1:8">
      <c r="A37" s="140" t="s">
        <v>236</v>
      </c>
      <c r="B37" s="141" t="s">
        <v>237</v>
      </c>
      <c r="C37" s="142">
        <v>0</v>
      </c>
      <c r="D37" s="142">
        <v>1664</v>
      </c>
      <c r="E37" s="142">
        <v>701.33</v>
      </c>
      <c r="F37" s="143">
        <f t="shared" si="0"/>
        <v>0.42147235576923081</v>
      </c>
    </row>
    <row r="38" spans="1:8">
      <c r="A38" s="140" t="s">
        <v>238</v>
      </c>
      <c r="B38" s="141" t="s">
        <v>239</v>
      </c>
      <c r="C38" s="142">
        <v>0</v>
      </c>
      <c r="D38" s="142">
        <v>0</v>
      </c>
      <c r="E38" s="142">
        <v>0</v>
      </c>
      <c r="F38" s="143" t="e">
        <f t="shared" si="0"/>
        <v>#DIV/0!</v>
      </c>
    </row>
    <row r="39" spans="1:8">
      <c r="A39" s="136" t="s">
        <v>240</v>
      </c>
      <c r="B39" s="137" t="s">
        <v>241</v>
      </c>
      <c r="C39" s="138">
        <f t="shared" ref="C39:D39" si="2">SUM(C40:C100)</f>
        <v>97710.51999999999</v>
      </c>
      <c r="D39" s="138">
        <f t="shared" si="2"/>
        <v>241006.66</v>
      </c>
      <c r="E39" s="138">
        <f>SUM(E40:E100)</f>
        <v>105185.12999999999</v>
      </c>
      <c r="F39" s="139">
        <f t="shared" si="0"/>
        <v>0.43644076059972775</v>
      </c>
    </row>
    <row r="40" spans="1:8">
      <c r="A40" s="140" t="s">
        <v>242</v>
      </c>
      <c r="B40" s="141" t="s">
        <v>243</v>
      </c>
      <c r="C40" s="142">
        <v>1455</v>
      </c>
      <c r="D40" s="142">
        <v>4320</v>
      </c>
      <c r="E40" s="142">
        <v>1662.31</v>
      </c>
      <c r="F40" s="143">
        <f t="shared" si="0"/>
        <v>0.38479398148148147</v>
      </c>
      <c r="H40" s="118">
        <f>E39-E97-E100</f>
        <v>44447.299999999996</v>
      </c>
    </row>
    <row r="41" spans="1:8">
      <c r="A41" s="140" t="s">
        <v>244</v>
      </c>
      <c r="B41" s="141" t="s">
        <v>245</v>
      </c>
      <c r="C41" s="142">
        <v>784</v>
      </c>
      <c r="D41" s="142">
        <v>640</v>
      </c>
      <c r="E41" s="142">
        <v>240</v>
      </c>
      <c r="F41" s="143">
        <f t="shared" si="0"/>
        <v>0.375</v>
      </c>
    </row>
    <row r="42" spans="1:8">
      <c r="A42" s="140" t="s">
        <v>246</v>
      </c>
      <c r="B42" s="141" t="s">
        <v>247</v>
      </c>
      <c r="C42" s="142">
        <v>490.5</v>
      </c>
      <c r="D42" s="142">
        <v>1850.5</v>
      </c>
      <c r="E42" s="142">
        <v>327.95</v>
      </c>
      <c r="F42" s="143">
        <f t="shared" si="0"/>
        <v>0.17722237233180221</v>
      </c>
    </row>
    <row r="43" spans="1:8">
      <c r="A43" s="140" t="s">
        <v>248</v>
      </c>
      <c r="B43" s="141" t="s">
        <v>249</v>
      </c>
      <c r="C43" s="142">
        <v>0</v>
      </c>
      <c r="D43" s="142">
        <v>250</v>
      </c>
      <c r="E43" s="142">
        <v>0</v>
      </c>
      <c r="F43" s="143">
        <f t="shared" si="0"/>
        <v>0</v>
      </c>
    </row>
    <row r="44" spans="1:8">
      <c r="A44" s="140" t="s">
        <v>250</v>
      </c>
      <c r="B44" s="141" t="s">
        <v>251</v>
      </c>
      <c r="C44" s="142">
        <v>372.76</v>
      </c>
      <c r="D44" s="142">
        <v>1781.86</v>
      </c>
      <c r="E44" s="142">
        <v>595.11</v>
      </c>
      <c r="F44" s="143">
        <f t="shared" si="0"/>
        <v>0.33398246775840978</v>
      </c>
    </row>
    <row r="45" spans="1:8">
      <c r="A45" s="140" t="s">
        <v>252</v>
      </c>
      <c r="B45" s="141" t="s">
        <v>253</v>
      </c>
      <c r="C45" s="142">
        <v>0</v>
      </c>
      <c r="D45" s="142">
        <v>0</v>
      </c>
      <c r="E45" s="142">
        <v>0</v>
      </c>
      <c r="F45" s="143" t="e">
        <f t="shared" si="0"/>
        <v>#DIV/0!</v>
      </c>
    </row>
    <row r="46" spans="1:8">
      <c r="A46" s="140" t="s">
        <v>254</v>
      </c>
      <c r="B46" s="141" t="s">
        <v>255</v>
      </c>
      <c r="C46" s="142">
        <v>8116</v>
      </c>
      <c r="D46" s="142">
        <v>18000</v>
      </c>
      <c r="E46" s="142">
        <v>4527</v>
      </c>
      <c r="F46" s="143">
        <f t="shared" si="0"/>
        <v>0.2515</v>
      </c>
    </row>
    <row r="47" spans="1:8">
      <c r="A47" s="140" t="s">
        <v>256</v>
      </c>
      <c r="B47" s="141" t="s">
        <v>257</v>
      </c>
      <c r="C47" s="142">
        <v>0</v>
      </c>
      <c r="D47" s="142">
        <v>12000</v>
      </c>
      <c r="E47" s="142">
        <v>0</v>
      </c>
      <c r="F47" s="143">
        <f t="shared" si="0"/>
        <v>0</v>
      </c>
    </row>
    <row r="48" spans="1:8">
      <c r="A48" s="140" t="s">
        <v>258</v>
      </c>
      <c r="B48" s="141" t="s">
        <v>259</v>
      </c>
      <c r="C48" s="142">
        <v>50</v>
      </c>
      <c r="D48" s="142">
        <v>220</v>
      </c>
      <c r="E48" s="142">
        <v>100</v>
      </c>
      <c r="F48" s="143">
        <f t="shared" si="0"/>
        <v>0.45454545454545453</v>
      </c>
    </row>
    <row r="49" spans="1:6">
      <c r="A49" s="140" t="s">
        <v>260</v>
      </c>
      <c r="B49" s="141" t="s">
        <v>261</v>
      </c>
      <c r="C49" s="142">
        <v>0</v>
      </c>
      <c r="D49" s="142">
        <v>0</v>
      </c>
      <c r="E49" s="142">
        <v>0</v>
      </c>
      <c r="F49" s="143" t="e">
        <f t="shared" si="0"/>
        <v>#DIV/0!</v>
      </c>
    </row>
    <row r="50" spans="1:6">
      <c r="A50" s="140" t="s">
        <v>262</v>
      </c>
      <c r="B50" s="141" t="s">
        <v>263</v>
      </c>
      <c r="C50" s="142">
        <v>0</v>
      </c>
      <c r="D50" s="142">
        <v>0</v>
      </c>
      <c r="E50" s="142">
        <v>0</v>
      </c>
      <c r="F50" s="143" t="e">
        <f t="shared" si="0"/>
        <v>#DIV/0!</v>
      </c>
    </row>
    <row r="51" spans="1:6">
      <c r="A51" s="140" t="s">
        <v>264</v>
      </c>
      <c r="B51" s="141" t="s">
        <v>265</v>
      </c>
      <c r="C51" s="142">
        <v>1466.26</v>
      </c>
      <c r="D51" s="142">
        <v>2404</v>
      </c>
      <c r="E51" s="142">
        <v>2133.7399999999998</v>
      </c>
      <c r="F51" s="143">
        <f t="shared" si="0"/>
        <v>0.8875790349417636</v>
      </c>
    </row>
    <row r="52" spans="1:6">
      <c r="A52" s="140" t="s">
        <v>266</v>
      </c>
      <c r="B52" s="141" t="s">
        <v>267</v>
      </c>
      <c r="C52" s="142">
        <v>55</v>
      </c>
      <c r="D52" s="142">
        <v>318.39</v>
      </c>
      <c r="E52" s="142">
        <v>249.17</v>
      </c>
      <c r="F52" s="143">
        <f t="shared" si="0"/>
        <v>0.78259367442444805</v>
      </c>
    </row>
    <row r="53" spans="1:6">
      <c r="A53" s="140" t="s">
        <v>268</v>
      </c>
      <c r="B53" s="141" t="s">
        <v>269</v>
      </c>
      <c r="C53" s="142">
        <v>929.89</v>
      </c>
      <c r="D53" s="142">
        <v>2795</v>
      </c>
      <c r="E53" s="142">
        <v>1762.47</v>
      </c>
      <c r="F53" s="143">
        <f t="shared" si="0"/>
        <v>0.63057960644007161</v>
      </c>
    </row>
    <row r="54" spans="1:6">
      <c r="A54" s="140" t="s">
        <v>270</v>
      </c>
      <c r="B54" s="141" t="s">
        <v>271</v>
      </c>
      <c r="C54" s="142">
        <v>1504.86</v>
      </c>
      <c r="D54" s="142">
        <v>1259.3</v>
      </c>
      <c r="E54" s="142">
        <v>631.1</v>
      </c>
      <c r="F54" s="143">
        <f t="shared" si="0"/>
        <v>0.50115143333598033</v>
      </c>
    </row>
    <row r="55" spans="1:6">
      <c r="A55" s="140" t="s">
        <v>272</v>
      </c>
      <c r="B55" s="141" t="s">
        <v>273</v>
      </c>
      <c r="C55" s="142">
        <v>481.76</v>
      </c>
      <c r="D55" s="142">
        <v>2422</v>
      </c>
      <c r="E55" s="142">
        <v>2468.15</v>
      </c>
      <c r="F55" s="143">
        <f t="shared" si="0"/>
        <v>1.0190545004128819</v>
      </c>
    </row>
    <row r="56" spans="1:6">
      <c r="A56" s="140" t="s">
        <v>274</v>
      </c>
      <c r="B56" s="141" t="s">
        <v>275</v>
      </c>
      <c r="C56" s="142">
        <v>0</v>
      </c>
      <c r="D56" s="142">
        <v>1000</v>
      </c>
      <c r="E56" s="142">
        <v>442.87</v>
      </c>
      <c r="F56" s="143">
        <f t="shared" si="0"/>
        <v>0.44286999999999999</v>
      </c>
    </row>
    <row r="57" spans="1:6">
      <c r="A57" s="140" t="s">
        <v>276</v>
      </c>
      <c r="B57" s="141" t="s">
        <v>277</v>
      </c>
      <c r="C57" s="142">
        <v>2966.06</v>
      </c>
      <c r="D57" s="142">
        <v>6963</v>
      </c>
      <c r="E57" s="142">
        <v>2318.4</v>
      </c>
      <c r="F57" s="143">
        <f t="shared" si="0"/>
        <v>0.33295993106419647</v>
      </c>
    </row>
    <row r="58" spans="1:6">
      <c r="A58" s="140" t="s">
        <v>278</v>
      </c>
      <c r="B58" s="141" t="s">
        <v>279</v>
      </c>
      <c r="C58" s="142">
        <v>7405.27</v>
      </c>
      <c r="D58" s="142">
        <v>11254.16</v>
      </c>
      <c r="E58" s="142">
        <v>8990.27</v>
      </c>
      <c r="F58" s="143">
        <f t="shared" si="0"/>
        <v>0.79883971793541242</v>
      </c>
    </row>
    <row r="59" spans="1:6">
      <c r="A59" s="140">
        <v>322340</v>
      </c>
      <c r="B59" s="141" t="s">
        <v>381</v>
      </c>
      <c r="C59" s="142">
        <v>212.6</v>
      </c>
      <c r="D59" s="142">
        <v>212.6</v>
      </c>
      <c r="E59" s="142">
        <v>141.59</v>
      </c>
      <c r="F59" s="143">
        <f t="shared" si="0"/>
        <v>0.66599247412982132</v>
      </c>
    </row>
    <row r="60" spans="1:6">
      <c r="A60" s="140" t="s">
        <v>280</v>
      </c>
      <c r="B60" s="141" t="s">
        <v>281</v>
      </c>
      <c r="C60" s="142">
        <v>445.54</v>
      </c>
      <c r="D60" s="142">
        <v>1897</v>
      </c>
      <c r="E60" s="142">
        <v>264.89999999999998</v>
      </c>
      <c r="F60" s="143">
        <f t="shared" si="0"/>
        <v>0.13964153927253556</v>
      </c>
    </row>
    <row r="61" spans="1:6">
      <c r="A61" s="140" t="s">
        <v>282</v>
      </c>
      <c r="B61" s="141" t="s">
        <v>114</v>
      </c>
      <c r="C61" s="142">
        <v>0</v>
      </c>
      <c r="D61" s="142">
        <v>283.42</v>
      </c>
      <c r="E61" s="142">
        <v>0</v>
      </c>
      <c r="F61" s="143">
        <f t="shared" si="0"/>
        <v>0</v>
      </c>
    </row>
    <row r="62" spans="1:6">
      <c r="A62" s="140" t="s">
        <v>283</v>
      </c>
      <c r="B62" s="141" t="s">
        <v>284</v>
      </c>
      <c r="C62" s="142">
        <v>800</v>
      </c>
      <c r="D62" s="142">
        <v>1593</v>
      </c>
      <c r="E62" s="142">
        <v>916.64</v>
      </c>
      <c r="F62" s="143">
        <f t="shared" si="0"/>
        <v>0.57541745134965472</v>
      </c>
    </row>
    <row r="63" spans="1:6">
      <c r="A63" s="140" t="s">
        <v>285</v>
      </c>
      <c r="B63" s="141" t="s">
        <v>286</v>
      </c>
      <c r="C63" s="142">
        <v>167.92</v>
      </c>
      <c r="D63" s="142">
        <v>315</v>
      </c>
      <c r="E63" s="142">
        <v>338.64</v>
      </c>
      <c r="F63" s="143">
        <f t="shared" si="0"/>
        <v>1.075047619047619</v>
      </c>
    </row>
    <row r="64" spans="1:6">
      <c r="A64" s="140" t="s">
        <v>287</v>
      </c>
      <c r="B64" s="141" t="s">
        <v>288</v>
      </c>
      <c r="C64" s="142">
        <v>0</v>
      </c>
      <c r="D64" s="142">
        <v>0</v>
      </c>
      <c r="E64" s="142">
        <v>0</v>
      </c>
      <c r="F64" s="143" t="e">
        <f t="shared" si="0"/>
        <v>#DIV/0!</v>
      </c>
    </row>
    <row r="65" spans="1:6">
      <c r="A65" s="140" t="s">
        <v>289</v>
      </c>
      <c r="B65" s="141" t="s">
        <v>290</v>
      </c>
      <c r="C65" s="142">
        <v>127.44</v>
      </c>
      <c r="D65" s="142">
        <v>254.88</v>
      </c>
      <c r="E65" s="142">
        <v>127.44</v>
      </c>
      <c r="F65" s="143">
        <f t="shared" si="0"/>
        <v>0.5</v>
      </c>
    </row>
    <row r="66" spans="1:6">
      <c r="A66" s="140" t="s">
        <v>291</v>
      </c>
      <c r="B66" s="141" t="s">
        <v>292</v>
      </c>
      <c r="C66" s="142">
        <v>281.79000000000002</v>
      </c>
      <c r="D66" s="142">
        <v>491</v>
      </c>
      <c r="E66" s="142">
        <v>260.06</v>
      </c>
      <c r="F66" s="143">
        <f t="shared" si="0"/>
        <v>0.52965376782077389</v>
      </c>
    </row>
    <row r="67" spans="1:6">
      <c r="A67" s="140" t="s">
        <v>293</v>
      </c>
      <c r="B67" s="141" t="s">
        <v>294</v>
      </c>
      <c r="C67" s="142">
        <v>0</v>
      </c>
      <c r="D67" s="142">
        <v>0</v>
      </c>
      <c r="E67" s="142">
        <v>0</v>
      </c>
      <c r="F67" s="143" t="e">
        <f t="shared" si="0"/>
        <v>#DIV/0!</v>
      </c>
    </row>
    <row r="68" spans="1:6">
      <c r="A68" s="140" t="s">
        <v>295</v>
      </c>
      <c r="B68" s="141" t="s">
        <v>296</v>
      </c>
      <c r="C68" s="142">
        <v>1658.35</v>
      </c>
      <c r="D68" s="142">
        <v>2906</v>
      </c>
      <c r="E68" s="142">
        <v>1643.76</v>
      </c>
      <c r="F68" s="143">
        <f t="shared" si="0"/>
        <v>0.56564349621472809</v>
      </c>
    </row>
    <row r="69" spans="1:6">
      <c r="A69" s="140" t="s">
        <v>297</v>
      </c>
      <c r="B69" s="141" t="s">
        <v>298</v>
      </c>
      <c r="C69" s="142">
        <v>1715.65</v>
      </c>
      <c r="D69" s="142">
        <v>2831</v>
      </c>
      <c r="E69" s="142">
        <v>2340.88</v>
      </c>
      <c r="F69" s="143">
        <f t="shared" si="0"/>
        <v>0.82687389614977047</v>
      </c>
    </row>
    <row r="70" spans="1:6">
      <c r="A70" s="140" t="s">
        <v>299</v>
      </c>
      <c r="B70" s="141" t="s">
        <v>300</v>
      </c>
      <c r="C70" s="142">
        <v>87.5</v>
      </c>
      <c r="D70" s="142">
        <v>175</v>
      </c>
      <c r="E70" s="142">
        <v>96.25</v>
      </c>
      <c r="F70" s="143">
        <f t="shared" si="0"/>
        <v>0.55000000000000004</v>
      </c>
    </row>
    <row r="71" spans="1:6">
      <c r="A71" s="140" t="s">
        <v>301</v>
      </c>
      <c r="B71" s="141" t="s">
        <v>302</v>
      </c>
      <c r="C71" s="142">
        <v>133.80000000000001</v>
      </c>
      <c r="D71" s="142">
        <v>896</v>
      </c>
      <c r="E71" s="142">
        <v>686.67</v>
      </c>
      <c r="F71" s="143">
        <f t="shared" si="0"/>
        <v>0.76637276785714281</v>
      </c>
    </row>
    <row r="72" spans="1:6">
      <c r="A72" s="140" t="s">
        <v>303</v>
      </c>
      <c r="B72" s="141" t="s">
        <v>304</v>
      </c>
      <c r="C72" s="142">
        <v>2145.4499999999998</v>
      </c>
      <c r="D72" s="142">
        <v>4798.16</v>
      </c>
      <c r="E72" s="142">
        <v>1845.45</v>
      </c>
      <c r="F72" s="143">
        <f t="shared" si="0"/>
        <v>0.38461618620471183</v>
      </c>
    </row>
    <row r="73" spans="1:6">
      <c r="A73" s="140">
        <v>323530</v>
      </c>
      <c r="B73" s="141" t="s">
        <v>382</v>
      </c>
      <c r="C73" s="142">
        <v>1086.2</v>
      </c>
      <c r="D73" s="142">
        <v>1933.34</v>
      </c>
      <c r="E73" s="142">
        <v>1136.8499999999999</v>
      </c>
      <c r="F73" s="143">
        <f t="shared" si="0"/>
        <v>0.58802383440057104</v>
      </c>
    </row>
    <row r="74" spans="1:6">
      <c r="A74" s="140" t="s">
        <v>305</v>
      </c>
      <c r="B74" s="141" t="s">
        <v>306</v>
      </c>
      <c r="C74" s="142">
        <v>114.8</v>
      </c>
      <c r="D74" s="142">
        <v>2344.58</v>
      </c>
      <c r="E74" s="142">
        <v>2400</v>
      </c>
      <c r="F74" s="143">
        <f t="shared" si="0"/>
        <v>1.0236374958414727</v>
      </c>
    </row>
    <row r="75" spans="1:6">
      <c r="A75" s="140" t="s">
        <v>307</v>
      </c>
      <c r="B75" s="141" t="s">
        <v>308</v>
      </c>
      <c r="C75" s="142">
        <v>0</v>
      </c>
      <c r="D75" s="142">
        <v>664</v>
      </c>
      <c r="E75" s="142">
        <v>0</v>
      </c>
      <c r="F75" s="143">
        <f t="shared" si="0"/>
        <v>0</v>
      </c>
    </row>
    <row r="76" spans="1:6">
      <c r="A76" s="140" t="s">
        <v>216</v>
      </c>
      <c r="B76" s="141" t="s">
        <v>217</v>
      </c>
      <c r="C76" s="142">
        <v>594.48</v>
      </c>
      <c r="D76" s="142">
        <v>1283.8</v>
      </c>
      <c r="E76" s="142">
        <v>902.58</v>
      </c>
      <c r="F76" s="143">
        <f t="shared" si="0"/>
        <v>0.70305343511450391</v>
      </c>
    </row>
    <row r="77" spans="1:6">
      <c r="A77" s="140" t="s">
        <v>218</v>
      </c>
      <c r="B77" s="141" t="s">
        <v>219</v>
      </c>
      <c r="C77" s="142">
        <v>0</v>
      </c>
      <c r="D77" s="142">
        <v>0</v>
      </c>
      <c r="E77" s="142">
        <v>0</v>
      </c>
      <c r="F77" s="143" t="e">
        <f t="shared" si="0"/>
        <v>#DIV/0!</v>
      </c>
    </row>
    <row r="78" spans="1:6">
      <c r="A78" s="140" t="s">
        <v>309</v>
      </c>
      <c r="B78" s="141" t="s">
        <v>310</v>
      </c>
      <c r="C78" s="142">
        <v>971.38</v>
      </c>
      <c r="D78" s="142">
        <v>1769.31</v>
      </c>
      <c r="E78" s="142">
        <v>996.38</v>
      </c>
      <c r="F78" s="143">
        <f t="shared" si="0"/>
        <v>0.56314608519705422</v>
      </c>
    </row>
    <row r="79" spans="1:6">
      <c r="A79" s="140" t="s">
        <v>311</v>
      </c>
      <c r="B79" s="141" t="s">
        <v>312</v>
      </c>
      <c r="C79" s="142">
        <v>149.35</v>
      </c>
      <c r="D79" s="142">
        <v>796.01</v>
      </c>
      <c r="E79" s="142">
        <v>184.76</v>
      </c>
      <c r="F79" s="143">
        <f t="shared" ref="F79:F132" si="3">E79/D79</f>
        <v>0.23210763683873317</v>
      </c>
    </row>
    <row r="80" spans="1:6">
      <c r="A80" s="140" t="s">
        <v>313</v>
      </c>
      <c r="B80" s="141" t="s">
        <v>314</v>
      </c>
      <c r="C80" s="142">
        <v>730</v>
      </c>
      <c r="D80" s="142">
        <v>200</v>
      </c>
      <c r="E80" s="142">
        <v>101.25</v>
      </c>
      <c r="F80" s="143">
        <f t="shared" si="3"/>
        <v>0.50624999999999998</v>
      </c>
    </row>
    <row r="81" spans="1:6">
      <c r="A81" s="140" t="s">
        <v>315</v>
      </c>
      <c r="B81" s="141" t="s">
        <v>316</v>
      </c>
      <c r="C81" s="142">
        <v>0</v>
      </c>
      <c r="D81" s="142">
        <v>0</v>
      </c>
      <c r="E81" s="142">
        <v>0</v>
      </c>
      <c r="F81" s="143" t="e">
        <f t="shared" si="3"/>
        <v>#DIV/0!</v>
      </c>
    </row>
    <row r="82" spans="1:6">
      <c r="A82" s="140" t="s">
        <v>317</v>
      </c>
      <c r="B82" s="141" t="s">
        <v>318</v>
      </c>
      <c r="C82" s="142">
        <v>0</v>
      </c>
      <c r="D82" s="142">
        <v>0</v>
      </c>
      <c r="E82" s="142">
        <v>0</v>
      </c>
      <c r="F82" s="143" t="e">
        <f t="shared" si="3"/>
        <v>#DIV/0!</v>
      </c>
    </row>
    <row r="83" spans="1:6">
      <c r="A83" s="140" t="s">
        <v>319</v>
      </c>
      <c r="B83" s="141" t="s">
        <v>320</v>
      </c>
      <c r="C83" s="142">
        <v>0</v>
      </c>
      <c r="D83" s="142">
        <v>0</v>
      </c>
      <c r="E83" s="142">
        <v>0</v>
      </c>
      <c r="F83" s="143" t="e">
        <f t="shared" si="3"/>
        <v>#DIV/0!</v>
      </c>
    </row>
    <row r="84" spans="1:6">
      <c r="A84" s="140" t="s">
        <v>321</v>
      </c>
      <c r="B84" s="141" t="s">
        <v>322</v>
      </c>
      <c r="C84" s="142">
        <v>0</v>
      </c>
      <c r="D84" s="142">
        <v>0</v>
      </c>
      <c r="E84" s="142">
        <v>0</v>
      </c>
      <c r="F84" s="143" t="e">
        <f t="shared" si="3"/>
        <v>#DIV/0!</v>
      </c>
    </row>
    <row r="85" spans="1:6">
      <c r="A85" s="140" t="s">
        <v>323</v>
      </c>
      <c r="B85" s="141" t="s">
        <v>324</v>
      </c>
      <c r="C85" s="142">
        <v>145.82</v>
      </c>
      <c r="D85" s="142">
        <v>4643.2</v>
      </c>
      <c r="E85" s="142">
        <v>898.4</v>
      </c>
      <c r="F85" s="143">
        <f t="shared" si="3"/>
        <v>0.19348725017229498</v>
      </c>
    </row>
    <row r="86" spans="1:6">
      <c r="A86" s="140" t="s">
        <v>325</v>
      </c>
      <c r="B86" s="141" t="s">
        <v>326</v>
      </c>
      <c r="C86" s="142">
        <v>0</v>
      </c>
      <c r="D86" s="142">
        <v>0</v>
      </c>
      <c r="E86" s="142">
        <v>0</v>
      </c>
      <c r="F86" s="143" t="e">
        <f t="shared" si="3"/>
        <v>#DIV/0!</v>
      </c>
    </row>
    <row r="87" spans="1:6">
      <c r="A87" s="140" t="s">
        <v>327</v>
      </c>
      <c r="B87" s="141" t="s">
        <v>328</v>
      </c>
      <c r="C87" s="142">
        <v>0</v>
      </c>
      <c r="D87" s="142">
        <v>1773</v>
      </c>
      <c r="E87" s="142">
        <v>0</v>
      </c>
      <c r="F87" s="143">
        <f t="shared" si="3"/>
        <v>0</v>
      </c>
    </row>
    <row r="88" spans="1:6">
      <c r="A88" s="140" t="s">
        <v>329</v>
      </c>
      <c r="B88" s="141" t="s">
        <v>125</v>
      </c>
      <c r="C88" s="142">
        <v>1013.24</v>
      </c>
      <c r="D88" s="142">
        <v>1846</v>
      </c>
      <c r="E88" s="142">
        <v>400.13</v>
      </c>
      <c r="F88" s="143">
        <f t="shared" si="3"/>
        <v>0.2167551462621885</v>
      </c>
    </row>
    <row r="89" spans="1:6">
      <c r="A89" s="140" t="s">
        <v>330</v>
      </c>
      <c r="B89" s="141" t="s">
        <v>331</v>
      </c>
      <c r="C89" s="142">
        <v>108.09</v>
      </c>
      <c r="D89" s="142">
        <v>183.09</v>
      </c>
      <c r="E89" s="142">
        <v>125</v>
      </c>
      <c r="F89" s="143">
        <f t="shared" si="3"/>
        <v>0.68272434321918185</v>
      </c>
    </row>
    <row r="90" spans="1:6">
      <c r="A90" s="140" t="s">
        <v>220</v>
      </c>
      <c r="B90" s="141" t="s">
        <v>221</v>
      </c>
      <c r="C90" s="142">
        <v>0</v>
      </c>
      <c r="D90" s="142">
        <v>133</v>
      </c>
      <c r="E90" s="142">
        <v>0</v>
      </c>
      <c r="F90" s="143">
        <f t="shared" si="3"/>
        <v>0</v>
      </c>
    </row>
    <row r="91" spans="1:6">
      <c r="A91" s="140">
        <v>329610</v>
      </c>
      <c r="B91" s="141" t="s">
        <v>159</v>
      </c>
      <c r="C91" s="142">
        <v>0</v>
      </c>
      <c r="D91" s="142">
        <v>300</v>
      </c>
      <c r="E91" s="142">
        <v>0</v>
      </c>
      <c r="F91" s="143">
        <f t="shared" si="3"/>
        <v>0</v>
      </c>
    </row>
    <row r="92" spans="1:6">
      <c r="A92" s="140" t="s">
        <v>332</v>
      </c>
      <c r="B92" s="141" t="s">
        <v>333</v>
      </c>
      <c r="C92" s="142">
        <v>0</v>
      </c>
      <c r="D92" s="142">
        <v>100</v>
      </c>
      <c r="E92" s="142">
        <v>0</v>
      </c>
      <c r="F92" s="143">
        <f t="shared" si="3"/>
        <v>0</v>
      </c>
    </row>
    <row r="93" spans="1:6">
      <c r="A93" s="140" t="s">
        <v>334</v>
      </c>
      <c r="B93" s="141" t="s">
        <v>335</v>
      </c>
      <c r="C93" s="142">
        <v>0</v>
      </c>
      <c r="D93" s="142">
        <v>0</v>
      </c>
      <c r="E93" s="142">
        <v>0</v>
      </c>
      <c r="F93" s="143" t="e">
        <f t="shared" si="3"/>
        <v>#DIV/0!</v>
      </c>
    </row>
    <row r="94" spans="1:6">
      <c r="A94" s="140" t="s">
        <v>336</v>
      </c>
      <c r="B94" s="141" t="s">
        <v>176</v>
      </c>
      <c r="C94" s="142">
        <v>744.84</v>
      </c>
      <c r="D94" s="142">
        <v>5387.3</v>
      </c>
      <c r="E94" s="142">
        <v>1646.09</v>
      </c>
      <c r="F94" s="143">
        <f t="shared" si="3"/>
        <v>0.30555009002654387</v>
      </c>
    </row>
    <row r="95" spans="1:6">
      <c r="A95" s="140" t="s">
        <v>337</v>
      </c>
      <c r="B95" s="141" t="s">
        <v>338</v>
      </c>
      <c r="C95" s="142">
        <v>138.72999999999999</v>
      </c>
      <c r="D95" s="142">
        <v>332</v>
      </c>
      <c r="E95" s="142">
        <v>170.04</v>
      </c>
      <c r="F95" s="143">
        <f t="shared" si="3"/>
        <v>0.51216867469879512</v>
      </c>
    </row>
    <row r="96" spans="1:6">
      <c r="A96" s="140" t="s">
        <v>339</v>
      </c>
      <c r="B96" s="141" t="s">
        <v>340</v>
      </c>
      <c r="C96" s="142">
        <v>0</v>
      </c>
      <c r="D96" s="142">
        <v>0</v>
      </c>
      <c r="E96" s="142">
        <v>0</v>
      </c>
      <c r="F96" s="143" t="e">
        <f t="shared" si="3"/>
        <v>#DIV/0!</v>
      </c>
    </row>
    <row r="97" spans="1:6">
      <c r="A97" s="140" t="s">
        <v>341</v>
      </c>
      <c r="B97" s="141" t="s">
        <v>342</v>
      </c>
      <c r="C97" s="142">
        <v>56249.69</v>
      </c>
      <c r="D97" s="142">
        <v>110172.74</v>
      </c>
      <c r="E97" s="142">
        <v>59792.81</v>
      </c>
      <c r="F97" s="143">
        <f t="shared" si="3"/>
        <v>0.54271873423498407</v>
      </c>
    </row>
    <row r="98" spans="1:6">
      <c r="A98" s="140" t="s">
        <v>343</v>
      </c>
      <c r="B98" s="141" t="s">
        <v>344</v>
      </c>
      <c r="C98" s="142">
        <v>0</v>
      </c>
      <c r="D98" s="142">
        <v>20809</v>
      </c>
      <c r="E98" s="142">
        <v>0</v>
      </c>
      <c r="F98" s="143">
        <f t="shared" si="3"/>
        <v>0</v>
      </c>
    </row>
    <row r="99" spans="1:6">
      <c r="A99" s="140" t="s">
        <v>345</v>
      </c>
      <c r="B99" s="141" t="s">
        <v>346</v>
      </c>
      <c r="C99" s="142">
        <v>870</v>
      </c>
      <c r="D99" s="142">
        <v>1260</v>
      </c>
      <c r="E99" s="142">
        <v>375</v>
      </c>
      <c r="F99" s="143">
        <f t="shared" si="3"/>
        <v>0.29761904761904762</v>
      </c>
    </row>
    <row r="100" spans="1:6">
      <c r="A100" s="140" t="s">
        <v>347</v>
      </c>
      <c r="B100" s="141" t="s">
        <v>348</v>
      </c>
      <c r="C100" s="142">
        <v>940.5</v>
      </c>
      <c r="D100" s="142">
        <v>945.02</v>
      </c>
      <c r="E100" s="142">
        <v>945.02</v>
      </c>
      <c r="F100" s="143">
        <f t="shared" si="3"/>
        <v>1</v>
      </c>
    </row>
    <row r="101" spans="1:6">
      <c r="A101" s="136" t="s">
        <v>349</v>
      </c>
      <c r="B101" s="137" t="s">
        <v>350</v>
      </c>
      <c r="C101" s="138">
        <f t="shared" ref="C101:D101" si="4">SUM(C102)</f>
        <v>208</v>
      </c>
      <c r="D101" s="138">
        <f t="shared" si="4"/>
        <v>208</v>
      </c>
      <c r="E101" s="138">
        <f>SUM(E102)</f>
        <v>0</v>
      </c>
      <c r="F101" s="139">
        <f t="shared" si="3"/>
        <v>0</v>
      </c>
    </row>
    <row r="102" spans="1:6">
      <c r="A102" s="140" t="s">
        <v>274</v>
      </c>
      <c r="B102" s="141" t="s">
        <v>275</v>
      </c>
      <c r="C102" s="142">
        <v>208</v>
      </c>
      <c r="D102" s="142">
        <v>208</v>
      </c>
      <c r="E102" s="142">
        <v>0</v>
      </c>
      <c r="F102" s="143">
        <f t="shared" si="3"/>
        <v>0</v>
      </c>
    </row>
    <row r="103" spans="1:6">
      <c r="A103" s="136" t="s">
        <v>351</v>
      </c>
      <c r="B103" s="137" t="s">
        <v>352</v>
      </c>
      <c r="C103" s="138">
        <f t="shared" ref="C103:D103" si="5">SUM(C104)</f>
        <v>2325</v>
      </c>
      <c r="D103" s="138">
        <f t="shared" si="5"/>
        <v>0</v>
      </c>
      <c r="E103" s="138">
        <f>SUM(E104)</f>
        <v>0</v>
      </c>
      <c r="F103" s="139" t="e">
        <f t="shared" si="3"/>
        <v>#DIV/0!</v>
      </c>
    </row>
    <row r="104" spans="1:6">
      <c r="A104" s="140" t="s">
        <v>274</v>
      </c>
      <c r="B104" s="141" t="s">
        <v>275</v>
      </c>
      <c r="C104" s="142">
        <v>2325</v>
      </c>
      <c r="D104" s="142">
        <v>0</v>
      </c>
      <c r="E104" s="142">
        <v>0</v>
      </c>
      <c r="F104" s="143" t="e">
        <f t="shared" si="3"/>
        <v>#DIV/0!</v>
      </c>
    </row>
    <row r="105" spans="1:6">
      <c r="A105" s="136" t="s">
        <v>353</v>
      </c>
      <c r="B105" s="137" t="s">
        <v>354</v>
      </c>
      <c r="C105" s="138">
        <f t="shared" ref="C105:D105" si="6">SUM(C106:C111)</f>
        <v>4847</v>
      </c>
      <c r="D105" s="138">
        <f t="shared" si="6"/>
        <v>0</v>
      </c>
      <c r="E105" s="138">
        <f>SUM(E106:E111)</f>
        <v>0</v>
      </c>
      <c r="F105" s="139" t="e">
        <f t="shared" si="3"/>
        <v>#DIV/0!</v>
      </c>
    </row>
    <row r="106" spans="1:6">
      <c r="A106" s="140" t="s">
        <v>195</v>
      </c>
      <c r="B106" s="141" t="s">
        <v>196</v>
      </c>
      <c r="C106" s="142">
        <v>3100</v>
      </c>
      <c r="D106" s="142">
        <v>0</v>
      </c>
      <c r="E106" s="142">
        <v>0</v>
      </c>
      <c r="F106" s="143" t="e">
        <f t="shared" si="3"/>
        <v>#DIV/0!</v>
      </c>
    </row>
    <row r="107" spans="1:6">
      <c r="A107" s="140" t="s">
        <v>201</v>
      </c>
      <c r="B107" s="141" t="s">
        <v>202</v>
      </c>
      <c r="C107" s="142">
        <v>202</v>
      </c>
      <c r="D107" s="142">
        <v>0</v>
      </c>
      <c r="E107" s="142">
        <v>0</v>
      </c>
      <c r="F107" s="143" t="e">
        <f t="shared" si="3"/>
        <v>#DIV/0!</v>
      </c>
    </row>
    <row r="108" spans="1:6">
      <c r="A108" s="140" t="s">
        <v>209</v>
      </c>
      <c r="B108" s="141" t="s">
        <v>210</v>
      </c>
      <c r="C108" s="142">
        <v>630</v>
      </c>
      <c r="D108" s="142">
        <v>0</v>
      </c>
      <c r="E108" s="142">
        <v>0</v>
      </c>
      <c r="F108" s="143" t="e">
        <f t="shared" si="3"/>
        <v>#DIV/0!</v>
      </c>
    </row>
    <row r="109" spans="1:6">
      <c r="A109" s="140" t="s">
        <v>211</v>
      </c>
      <c r="B109" s="141" t="s">
        <v>212</v>
      </c>
      <c r="C109" s="142">
        <v>155</v>
      </c>
      <c r="D109" s="142">
        <v>0</v>
      </c>
      <c r="E109" s="142">
        <v>0</v>
      </c>
      <c r="F109" s="143" t="e">
        <f t="shared" si="3"/>
        <v>#DIV/0!</v>
      </c>
    </row>
    <row r="110" spans="1:6">
      <c r="A110" s="140" t="s">
        <v>213</v>
      </c>
      <c r="B110" s="141" t="s">
        <v>104</v>
      </c>
      <c r="C110" s="142">
        <v>555</v>
      </c>
      <c r="D110" s="142">
        <v>0</v>
      </c>
      <c r="E110" s="142">
        <v>0</v>
      </c>
      <c r="F110" s="143" t="e">
        <f t="shared" si="3"/>
        <v>#DIV/0!</v>
      </c>
    </row>
    <row r="111" spans="1:6">
      <c r="A111" s="140" t="s">
        <v>214</v>
      </c>
      <c r="B111" s="141" t="s">
        <v>215</v>
      </c>
      <c r="C111" s="142">
        <v>205</v>
      </c>
      <c r="D111" s="142">
        <v>0</v>
      </c>
      <c r="E111" s="142">
        <v>0</v>
      </c>
      <c r="F111" s="143" t="e">
        <f t="shared" si="3"/>
        <v>#DIV/0!</v>
      </c>
    </row>
    <row r="112" spans="1:6">
      <c r="A112" s="136" t="s">
        <v>355</v>
      </c>
      <c r="B112" s="137" t="s">
        <v>356</v>
      </c>
      <c r="C112" s="138">
        <f t="shared" ref="C112:D112" si="7">SUM(C113:C117)</f>
        <v>2310</v>
      </c>
      <c r="D112" s="138">
        <f t="shared" si="7"/>
        <v>6650</v>
      </c>
      <c r="E112" s="138">
        <f>SUM(E113:E117)</f>
        <v>0</v>
      </c>
      <c r="F112" s="139">
        <f t="shared" si="3"/>
        <v>0</v>
      </c>
    </row>
    <row r="113" spans="1:6">
      <c r="A113" s="140" t="s">
        <v>195</v>
      </c>
      <c r="B113" s="141" t="s">
        <v>196</v>
      </c>
      <c r="C113" s="142">
        <v>1220</v>
      </c>
      <c r="D113" s="142">
        <v>5000</v>
      </c>
      <c r="E113" s="142">
        <v>0</v>
      </c>
      <c r="F113" s="143">
        <f t="shared" si="3"/>
        <v>0</v>
      </c>
    </row>
    <row r="114" spans="1:6">
      <c r="A114" s="140" t="s">
        <v>201</v>
      </c>
      <c r="B114" s="141" t="s">
        <v>202</v>
      </c>
      <c r="C114" s="142">
        <v>630</v>
      </c>
      <c r="D114" s="142">
        <v>300</v>
      </c>
      <c r="E114" s="142">
        <v>0</v>
      </c>
      <c r="F114" s="143">
        <f t="shared" si="3"/>
        <v>0</v>
      </c>
    </row>
    <row r="115" spans="1:6">
      <c r="A115" s="140" t="s">
        <v>211</v>
      </c>
      <c r="B115" s="141" t="s">
        <v>212</v>
      </c>
      <c r="C115" s="142">
        <v>155</v>
      </c>
      <c r="D115" s="142">
        <v>300</v>
      </c>
      <c r="E115" s="142">
        <v>0</v>
      </c>
      <c r="F115" s="143">
        <f t="shared" si="3"/>
        <v>0</v>
      </c>
    </row>
    <row r="116" spans="1:6">
      <c r="A116" s="140" t="s">
        <v>213</v>
      </c>
      <c r="B116" s="141" t="s">
        <v>104</v>
      </c>
      <c r="C116" s="142">
        <v>203</v>
      </c>
      <c r="D116" s="142">
        <v>850</v>
      </c>
      <c r="E116" s="142">
        <v>0</v>
      </c>
      <c r="F116" s="143">
        <f t="shared" si="3"/>
        <v>0</v>
      </c>
    </row>
    <row r="117" spans="1:6">
      <c r="A117" s="140" t="s">
        <v>214</v>
      </c>
      <c r="B117" s="141" t="s">
        <v>215</v>
      </c>
      <c r="C117" s="142">
        <v>102</v>
      </c>
      <c r="D117" s="142">
        <v>200</v>
      </c>
      <c r="E117" s="142">
        <v>0</v>
      </c>
      <c r="F117" s="143">
        <f t="shared" si="3"/>
        <v>0</v>
      </c>
    </row>
    <row r="118" spans="1:6">
      <c r="A118" s="136" t="s">
        <v>357</v>
      </c>
      <c r="B118" s="137" t="s">
        <v>358</v>
      </c>
      <c r="C118" s="138">
        <f>SUM(C119)</f>
        <v>0</v>
      </c>
      <c r="D118" s="138">
        <f>SUM(D119)</f>
        <v>4611.1899999999996</v>
      </c>
      <c r="E118" s="138">
        <f>SUM(E119)</f>
        <v>4611.1899999999996</v>
      </c>
      <c r="F118" s="139">
        <f t="shared" si="3"/>
        <v>1</v>
      </c>
    </row>
    <row r="119" spans="1:6">
      <c r="A119" s="140" t="s">
        <v>274</v>
      </c>
      <c r="B119" s="141" t="s">
        <v>275</v>
      </c>
      <c r="C119" s="142">
        <v>0</v>
      </c>
      <c r="D119" s="142">
        <v>4611.1899999999996</v>
      </c>
      <c r="E119" s="142">
        <v>4611.1899999999996</v>
      </c>
      <c r="F119" s="143">
        <f t="shared" si="3"/>
        <v>1</v>
      </c>
    </row>
    <row r="120" spans="1:6" s="148" customFormat="1">
      <c r="A120" s="136" t="s">
        <v>405</v>
      </c>
      <c r="B120" s="137" t="s">
        <v>406</v>
      </c>
      <c r="C120" s="138">
        <f>SUM(C121)</f>
        <v>0</v>
      </c>
      <c r="D120" s="138">
        <f>SUM(D121)</f>
        <v>2000</v>
      </c>
      <c r="E120" s="138">
        <v>0</v>
      </c>
      <c r="F120" s="139">
        <f t="shared" ref="F120:F121" si="8">E120/D120</f>
        <v>0</v>
      </c>
    </row>
    <row r="121" spans="1:6" s="148" customFormat="1">
      <c r="A121" s="140" t="s">
        <v>274</v>
      </c>
      <c r="B121" s="141" t="s">
        <v>275</v>
      </c>
      <c r="C121" s="142">
        <v>0</v>
      </c>
      <c r="D121" s="142">
        <v>2000</v>
      </c>
      <c r="E121" s="142">
        <v>0</v>
      </c>
      <c r="F121" s="143">
        <f t="shared" si="8"/>
        <v>0</v>
      </c>
    </row>
    <row r="122" spans="1:6">
      <c r="A122" s="136" t="s">
        <v>359</v>
      </c>
      <c r="B122" s="137" t="s">
        <v>360</v>
      </c>
      <c r="C122" s="138">
        <f t="shared" ref="C122:D122" si="9">SUM(C123:C132)</f>
        <v>4132.63</v>
      </c>
      <c r="D122" s="138">
        <f t="shared" si="9"/>
        <v>47834.549999999996</v>
      </c>
      <c r="E122" s="138">
        <f>SUM(E123:E132)</f>
        <v>4295.53</v>
      </c>
      <c r="F122" s="139">
        <f t="shared" si="3"/>
        <v>8.9799736801119689E-2</v>
      </c>
    </row>
    <row r="123" spans="1:6">
      <c r="A123" s="140" t="s">
        <v>361</v>
      </c>
      <c r="B123" s="141" t="s">
        <v>161</v>
      </c>
      <c r="C123" s="142">
        <v>0</v>
      </c>
      <c r="D123" s="142">
        <v>2327</v>
      </c>
      <c r="E123" s="142">
        <v>0</v>
      </c>
      <c r="F123" s="143">
        <f t="shared" si="3"/>
        <v>0</v>
      </c>
    </row>
    <row r="124" spans="1:6">
      <c r="A124" s="140" t="s">
        <v>362</v>
      </c>
      <c r="B124" s="141" t="s">
        <v>169</v>
      </c>
      <c r="C124" s="142">
        <v>0</v>
      </c>
      <c r="D124" s="142">
        <v>1493</v>
      </c>
      <c r="E124" s="142">
        <v>0</v>
      </c>
      <c r="F124" s="143">
        <v>0</v>
      </c>
    </row>
    <row r="125" spans="1:6">
      <c r="A125" s="140" t="s">
        <v>363</v>
      </c>
      <c r="B125" s="141" t="s">
        <v>364</v>
      </c>
      <c r="C125" s="142">
        <v>0</v>
      </c>
      <c r="D125" s="142">
        <v>2327</v>
      </c>
      <c r="E125" s="142">
        <v>2100.4299999999998</v>
      </c>
      <c r="F125" s="143">
        <f t="shared" si="3"/>
        <v>0.90263429308122034</v>
      </c>
    </row>
    <row r="126" spans="1:6">
      <c r="A126" s="140" t="s">
        <v>365</v>
      </c>
      <c r="B126" s="141" t="s">
        <v>366</v>
      </c>
      <c r="C126" s="142">
        <v>0</v>
      </c>
      <c r="D126" s="142">
        <v>1062</v>
      </c>
      <c r="E126" s="142">
        <v>0</v>
      </c>
      <c r="F126" s="143">
        <f t="shared" si="3"/>
        <v>0</v>
      </c>
    </row>
    <row r="127" spans="1:6">
      <c r="A127" s="140" t="s">
        <v>367</v>
      </c>
      <c r="B127" s="141" t="s">
        <v>368</v>
      </c>
      <c r="C127" s="142">
        <v>4132.63</v>
      </c>
      <c r="D127" s="142">
        <v>11188.82</v>
      </c>
      <c r="E127" s="142">
        <v>0</v>
      </c>
      <c r="F127" s="143">
        <f t="shared" si="3"/>
        <v>0</v>
      </c>
    </row>
    <row r="128" spans="1:6">
      <c r="A128" s="140" t="s">
        <v>369</v>
      </c>
      <c r="B128" s="141" t="s">
        <v>370</v>
      </c>
      <c r="C128" s="142">
        <v>0</v>
      </c>
      <c r="D128" s="142">
        <v>0</v>
      </c>
      <c r="E128" s="142">
        <v>0</v>
      </c>
      <c r="F128" s="143" t="e">
        <f t="shared" si="3"/>
        <v>#DIV/0!</v>
      </c>
    </row>
    <row r="129" spans="1:6">
      <c r="A129" s="140" t="s">
        <v>371</v>
      </c>
      <c r="B129" s="141" t="s">
        <v>372</v>
      </c>
      <c r="C129" s="142">
        <v>0</v>
      </c>
      <c r="D129" s="142">
        <v>0</v>
      </c>
      <c r="E129" s="142">
        <v>0</v>
      </c>
      <c r="F129" s="143" t="e">
        <f t="shared" si="3"/>
        <v>#DIV/0!</v>
      </c>
    </row>
    <row r="130" spans="1:6">
      <c r="A130" s="140" t="s">
        <v>373</v>
      </c>
      <c r="B130" s="141" t="s">
        <v>374</v>
      </c>
      <c r="C130" s="142">
        <v>0</v>
      </c>
      <c r="D130" s="142">
        <v>2986.63</v>
      </c>
      <c r="E130" s="142">
        <v>0</v>
      </c>
      <c r="F130" s="143">
        <f t="shared" si="3"/>
        <v>0</v>
      </c>
    </row>
    <row r="131" spans="1:6">
      <c r="A131" s="140" t="s">
        <v>375</v>
      </c>
      <c r="B131" s="141" t="s">
        <v>175</v>
      </c>
      <c r="C131" s="142">
        <v>0</v>
      </c>
      <c r="D131" s="142">
        <v>21395</v>
      </c>
      <c r="E131" s="142">
        <v>0</v>
      </c>
      <c r="F131" s="143">
        <f t="shared" si="3"/>
        <v>0</v>
      </c>
    </row>
    <row r="132" spans="1:6">
      <c r="A132" s="140" t="s">
        <v>376</v>
      </c>
      <c r="B132" s="141" t="s">
        <v>174</v>
      </c>
      <c r="C132" s="142">
        <v>0</v>
      </c>
      <c r="D132" s="142">
        <v>5055.1000000000004</v>
      </c>
      <c r="E132" s="142">
        <v>2195.1</v>
      </c>
      <c r="F132" s="143">
        <f t="shared" si="3"/>
        <v>0.43423473323969847</v>
      </c>
    </row>
  </sheetData>
  <mergeCells count="3">
    <mergeCell ref="B2:F2"/>
    <mergeCell ref="B3:F3"/>
    <mergeCell ref="A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2</vt:i4>
      </vt:variant>
    </vt:vector>
  </HeadingPairs>
  <TitlesOfParts>
    <vt:vector size="12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 1</vt:lpstr>
      <vt:lpstr>POSEBNI DIO 2</vt:lpstr>
      <vt:lpstr>List1</vt:lpstr>
      <vt:lpstr>List2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2024-07-25T10:35:43Z</cp:lastPrinted>
  <dcterms:created xsi:type="dcterms:W3CDTF">2022-08-12T12:51:27Z</dcterms:created>
  <dcterms:modified xsi:type="dcterms:W3CDTF">2025-07-22T07:00:48Z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