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čunovodstvo\Desktop\Izvještaji - Rebalans - Izvršenje\Polugodišnji izvještaj o Izvršenju\"/>
    </mc:Choice>
  </mc:AlternateContent>
  <bookViews>
    <workbookView xWindow="0" yWindow="0" windowWidth="28800" windowHeight="12105" tabRatio="699"/>
  </bookViews>
  <sheets>
    <sheet name="SAŽETAK" sheetId="1" r:id="rId1"/>
    <sheet name=" Račun prihoda i rashoda" sheetId="3" r:id="rId2"/>
    <sheet name="Rashodi i prihodi prema izvoru" sheetId="8" r:id="rId3"/>
    <sheet name="Rashodi prema funkcijskoj k " sheetId="11" r:id="rId4"/>
    <sheet name="Izvještaj po programskoj klasif" sheetId="12" r:id="rId5"/>
    <sheet name="Rashodi po izvorima i programim" sheetId="13" r:id="rId6"/>
    <sheet name="Račun financiranja " sheetId="9" r:id="rId7"/>
  </sheets>
  <definedNames>
    <definedName name="_xlnm.Print_Titles" localSheetId="5">'Rashodi po izvorima i programim'!#REF!</definedName>
    <definedName name="_xlnm.Print_Area" localSheetId="1">' Račun prihoda i rashoda'!$A$1:$H$113</definedName>
    <definedName name="_xlnm.Print_Area" localSheetId="4">'Izvještaj po programskoj klasif'!$A$1:$F$125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8" l="1"/>
  <c r="F13" i="3"/>
  <c r="F16" i="3"/>
  <c r="F18" i="3"/>
  <c r="F6" i="8"/>
  <c r="D8" i="11" l="1"/>
  <c r="E8" i="11"/>
  <c r="E7" i="11" s="1"/>
  <c r="E6" i="11" s="1"/>
  <c r="F55" i="3"/>
  <c r="F59" i="3"/>
  <c r="F54" i="3" s="1"/>
  <c r="F66" i="3"/>
  <c r="F76" i="3"/>
  <c r="F90" i="3"/>
  <c r="F87" i="3"/>
  <c r="F94" i="3"/>
  <c r="F111" i="3"/>
  <c r="F31" i="8"/>
  <c r="D7" i="11" l="1"/>
  <c r="D6" i="11" s="1"/>
  <c r="D38" i="12" l="1"/>
  <c r="E38" i="12"/>
  <c r="E123" i="13"/>
  <c r="E108" i="13"/>
  <c r="E71" i="13"/>
  <c r="E57" i="13"/>
  <c r="E53" i="13"/>
  <c r="E133" i="13"/>
  <c r="E132" i="13" s="1"/>
  <c r="D133" i="13"/>
  <c r="D132" i="13"/>
  <c r="E182" i="13"/>
  <c r="D182" i="13"/>
  <c r="I24" i="1"/>
  <c r="H24" i="1"/>
  <c r="G24" i="1"/>
  <c r="D18" i="3" l="1"/>
  <c r="D12" i="3"/>
  <c r="G34" i="3"/>
  <c r="F32" i="3"/>
  <c r="E32" i="3"/>
  <c r="D32" i="3"/>
  <c r="D31" i="3" s="1"/>
  <c r="D45" i="3"/>
  <c r="D49" i="3"/>
  <c r="D51" i="3"/>
  <c r="D55" i="3"/>
  <c r="D59" i="3"/>
  <c r="D66" i="3"/>
  <c r="D76" i="3"/>
  <c r="D84" i="3"/>
  <c r="D83" i="3" s="1"/>
  <c r="D111" i="3"/>
  <c r="D110" i="3" s="1"/>
  <c r="D109" i="3" s="1"/>
  <c r="D107" i="3"/>
  <c r="D106" i="3" s="1"/>
  <c r="D104" i="3"/>
  <c r="D100" i="3"/>
  <c r="D99" i="3" s="1"/>
  <c r="D96" i="3"/>
  <c r="D95" i="3"/>
  <c r="D91" i="3"/>
  <c r="D90" i="3" s="1"/>
  <c r="D88" i="3"/>
  <c r="D87" i="3"/>
  <c r="D37" i="3"/>
  <c r="D36" i="3" s="1"/>
  <c r="D35" i="3" s="1"/>
  <c r="D29" i="3"/>
  <c r="D27" i="3"/>
  <c r="D24" i="3"/>
  <c r="D23" i="3" s="1"/>
  <c r="D21" i="3"/>
  <c r="D20" i="3" s="1"/>
  <c r="D16" i="3"/>
  <c r="D13" i="3"/>
  <c r="D44" i="3" l="1"/>
  <c r="D26" i="3"/>
  <c r="D11" i="3" s="1"/>
  <c r="D10" i="3" s="1"/>
  <c r="D94" i="3"/>
  <c r="D54" i="3"/>
  <c r="D43" i="3" l="1"/>
  <c r="D42" i="3" s="1"/>
  <c r="F76" i="13"/>
  <c r="F106" i="13" l="1"/>
  <c r="F104" i="13"/>
  <c r="F103" i="13"/>
  <c r="F102" i="13"/>
  <c r="F101" i="13"/>
  <c r="F99" i="13"/>
  <c r="F98" i="13"/>
  <c r="F97" i="13"/>
  <c r="F96" i="13"/>
  <c r="F95" i="13"/>
  <c r="F94" i="13"/>
  <c r="F93" i="13"/>
  <c r="F92" i="13"/>
  <c r="F91" i="13"/>
  <c r="F90" i="13"/>
  <c r="F89" i="13"/>
  <c r="F88" i="13"/>
  <c r="F87" i="13"/>
  <c r="F86" i="13"/>
  <c r="F85" i="13"/>
  <c r="F84" i="13"/>
  <c r="F83" i="13"/>
  <c r="F82" i="13"/>
  <c r="F81" i="13"/>
  <c r="F80" i="13"/>
  <c r="F79" i="13"/>
  <c r="F78" i="13"/>
  <c r="F77" i="13"/>
  <c r="F193" i="13"/>
  <c r="D191" i="13"/>
  <c r="E191" i="13"/>
  <c r="F181" i="13"/>
  <c r="F183" i="13"/>
  <c r="D184" i="13"/>
  <c r="E184" i="13"/>
  <c r="E179" i="13"/>
  <c r="D179" i="13"/>
  <c r="F143" i="13"/>
  <c r="D135" i="13"/>
  <c r="E135" i="13"/>
  <c r="E136" i="13"/>
  <c r="D136" i="13"/>
  <c r="F138" i="13"/>
  <c r="F62" i="13"/>
  <c r="F30" i="13"/>
  <c r="F28" i="13"/>
  <c r="F25" i="13"/>
  <c r="F24" i="13"/>
  <c r="F22" i="13"/>
  <c r="F21" i="13"/>
  <c r="F10" i="13"/>
  <c r="E194" i="13"/>
  <c r="E176" i="13"/>
  <c r="E174" i="13"/>
  <c r="E171" i="13"/>
  <c r="E169" i="13"/>
  <c r="E159" i="13"/>
  <c r="E150" i="13"/>
  <c r="E140" i="13"/>
  <c r="E128" i="13"/>
  <c r="E115" i="13"/>
  <c r="E68" i="13"/>
  <c r="E47" i="13"/>
  <c r="E42" i="13"/>
  <c r="E36" i="13"/>
  <c r="E33" i="13"/>
  <c r="E8" i="13"/>
  <c r="D68" i="13"/>
  <c r="D57" i="13"/>
  <c r="D53" i="13"/>
  <c r="D47" i="13"/>
  <c r="D42" i="13"/>
  <c r="D36" i="13"/>
  <c r="D33" i="13"/>
  <c r="D8" i="13"/>
  <c r="F195" i="13"/>
  <c r="D194" i="13"/>
  <c r="F190" i="13"/>
  <c r="F189" i="13"/>
  <c r="F188" i="13"/>
  <c r="F187" i="13"/>
  <c r="F186" i="13"/>
  <c r="F185" i="13"/>
  <c r="F180" i="13"/>
  <c r="F177" i="13"/>
  <c r="D176" i="13"/>
  <c r="F175" i="13"/>
  <c r="D174" i="13"/>
  <c r="F172" i="13"/>
  <c r="D171" i="13"/>
  <c r="F170" i="13"/>
  <c r="D169" i="13"/>
  <c r="F167" i="13"/>
  <c r="F166" i="13"/>
  <c r="F165" i="13"/>
  <c r="F164" i="13"/>
  <c r="F163" i="13"/>
  <c r="F162" i="13"/>
  <c r="F161" i="13"/>
  <c r="F160" i="13"/>
  <c r="D159" i="13"/>
  <c r="F158" i="13"/>
  <c r="F157" i="13"/>
  <c r="F156" i="13"/>
  <c r="F155" i="13"/>
  <c r="F154" i="13"/>
  <c r="F153" i="13"/>
  <c r="F152" i="13"/>
  <c r="F151" i="13"/>
  <c r="D150" i="13"/>
  <c r="F149" i="13"/>
  <c r="F148" i="13"/>
  <c r="F147" i="13"/>
  <c r="F146" i="13"/>
  <c r="F145" i="13"/>
  <c r="F144" i="13"/>
  <c r="F142" i="13"/>
  <c r="F141" i="13"/>
  <c r="D140" i="13"/>
  <c r="F137" i="13"/>
  <c r="F131" i="13"/>
  <c r="F130" i="13"/>
  <c r="F129" i="13"/>
  <c r="D128" i="13"/>
  <c r="F126" i="13"/>
  <c r="F125" i="13"/>
  <c r="D123" i="13"/>
  <c r="F121" i="13"/>
  <c r="F120" i="13"/>
  <c r="F116" i="13"/>
  <c r="D115" i="13"/>
  <c r="F114" i="13"/>
  <c r="F113" i="13"/>
  <c r="F112" i="13"/>
  <c r="F111" i="13"/>
  <c r="F110" i="13"/>
  <c r="D108" i="13"/>
  <c r="F74" i="13"/>
  <c r="F73" i="13"/>
  <c r="F72" i="13"/>
  <c r="D71" i="13"/>
  <c r="F70" i="13"/>
  <c r="F69" i="13"/>
  <c r="F66" i="13"/>
  <c r="F65" i="13"/>
  <c r="F64" i="13"/>
  <c r="F63" i="13"/>
  <c r="F61" i="13"/>
  <c r="F58" i="13"/>
  <c r="F56" i="13"/>
  <c r="F55" i="13"/>
  <c r="F54" i="13"/>
  <c r="F50" i="13"/>
  <c r="F45" i="13"/>
  <c r="F41" i="13"/>
  <c r="F40" i="13"/>
  <c r="F38" i="13"/>
  <c r="F37" i="13"/>
  <c r="F34" i="13"/>
  <c r="F32" i="13"/>
  <c r="F29" i="13"/>
  <c r="F27" i="13"/>
  <c r="F26" i="13"/>
  <c r="F23" i="13"/>
  <c r="F20" i="13"/>
  <c r="F19" i="13"/>
  <c r="F18" i="13"/>
  <c r="F17" i="13"/>
  <c r="F16" i="13"/>
  <c r="F15" i="13"/>
  <c r="F14" i="13"/>
  <c r="F13" i="13"/>
  <c r="F12" i="13"/>
  <c r="F11" i="13"/>
  <c r="F9" i="13"/>
  <c r="E178" i="13" l="1"/>
  <c r="E52" i="13"/>
  <c r="D178" i="13"/>
  <c r="F191" i="13"/>
  <c r="D173" i="13"/>
  <c r="F184" i="13"/>
  <c r="F182" i="13"/>
  <c r="E173" i="13"/>
  <c r="F136" i="13"/>
  <c r="D139" i="13"/>
  <c r="E35" i="13"/>
  <c r="F53" i="13"/>
  <c r="F176" i="13"/>
  <c r="D35" i="13"/>
  <c r="F33" i="13"/>
  <c r="F36" i="13"/>
  <c r="E7" i="13"/>
  <c r="D7" i="13"/>
  <c r="E139" i="13"/>
  <c r="F47" i="13"/>
  <c r="F159" i="13"/>
  <c r="F8" i="13"/>
  <c r="E168" i="13"/>
  <c r="F179" i="13"/>
  <c r="F42" i="13"/>
  <c r="F68" i="13"/>
  <c r="F57" i="13"/>
  <c r="F135" i="13"/>
  <c r="F174" i="13"/>
  <c r="F108" i="13"/>
  <c r="F115" i="13"/>
  <c r="F169" i="13"/>
  <c r="F150" i="13"/>
  <c r="F128" i="13"/>
  <c r="F140" i="13"/>
  <c r="F123" i="13"/>
  <c r="D168" i="13"/>
  <c r="D52" i="13"/>
  <c r="F71" i="13"/>
  <c r="F171" i="13"/>
  <c r="F194" i="13"/>
  <c r="F72" i="12"/>
  <c r="F63" i="12"/>
  <c r="F58" i="12"/>
  <c r="F115" i="12"/>
  <c r="D109" i="12"/>
  <c r="E109" i="12"/>
  <c r="F110" i="12"/>
  <c r="F101" i="12"/>
  <c r="E6" i="13" l="1"/>
  <c r="F173" i="13"/>
  <c r="F7" i="13"/>
  <c r="F168" i="13"/>
  <c r="F52" i="13"/>
  <c r="F178" i="13"/>
  <c r="F139" i="13"/>
  <c r="F35" i="13"/>
  <c r="F109" i="12"/>
  <c r="F29" i="12"/>
  <c r="F24" i="12"/>
  <c r="F23" i="12"/>
  <c r="F21" i="12"/>
  <c r="F20" i="12"/>
  <c r="F9" i="12"/>
  <c r="F123" i="12"/>
  <c r="F122" i="12"/>
  <c r="F121" i="12"/>
  <c r="F118" i="12"/>
  <c r="F117" i="12"/>
  <c r="F116" i="12"/>
  <c r="F114" i="12"/>
  <c r="E113" i="12"/>
  <c r="D113" i="12"/>
  <c r="F112" i="12"/>
  <c r="D111" i="12"/>
  <c r="F111" i="12" s="1"/>
  <c r="F107" i="12"/>
  <c r="F106" i="12"/>
  <c r="F105" i="12"/>
  <c r="F104" i="12"/>
  <c r="F103" i="12"/>
  <c r="F102" i="12"/>
  <c r="F100" i="12"/>
  <c r="F99" i="12"/>
  <c r="E98" i="12"/>
  <c r="D98" i="12"/>
  <c r="F97" i="12"/>
  <c r="F96" i="12"/>
  <c r="E95" i="12"/>
  <c r="D95" i="12"/>
  <c r="F94" i="12"/>
  <c r="E93" i="12"/>
  <c r="D93" i="12"/>
  <c r="F91" i="12"/>
  <c r="F90" i="12"/>
  <c r="F89" i="12"/>
  <c r="F88" i="12"/>
  <c r="F86" i="12"/>
  <c r="F83" i="12"/>
  <c r="F82" i="12"/>
  <c r="F81" i="12"/>
  <c r="F80" i="12"/>
  <c r="F78" i="12"/>
  <c r="F77" i="12"/>
  <c r="F75" i="12"/>
  <c r="F74" i="12"/>
  <c r="F73" i="12"/>
  <c r="F71" i="12"/>
  <c r="F70" i="12"/>
  <c r="F69" i="12"/>
  <c r="F68" i="12"/>
  <c r="F67" i="12"/>
  <c r="F65" i="12"/>
  <c r="F62" i="12"/>
  <c r="F61" i="12"/>
  <c r="F60" i="12"/>
  <c r="F59" i="12"/>
  <c r="F57" i="12"/>
  <c r="F56" i="12"/>
  <c r="F55" i="12"/>
  <c r="F54" i="12"/>
  <c r="F53" i="12"/>
  <c r="F52" i="12"/>
  <c r="F51" i="12"/>
  <c r="F50" i="12"/>
  <c r="F47" i="12"/>
  <c r="F46" i="12"/>
  <c r="F45" i="12"/>
  <c r="F43" i="12"/>
  <c r="F42" i="12"/>
  <c r="F41" i="12"/>
  <c r="F40" i="12"/>
  <c r="F39" i="12"/>
  <c r="F37" i="12"/>
  <c r="F36" i="12"/>
  <c r="F34" i="12"/>
  <c r="F33" i="12"/>
  <c r="E32" i="12"/>
  <c r="D32" i="12"/>
  <c r="F31" i="12"/>
  <c r="F28" i="12"/>
  <c r="F27" i="12"/>
  <c r="F26" i="12"/>
  <c r="F25" i="12"/>
  <c r="F22" i="12"/>
  <c r="F19" i="12"/>
  <c r="F18" i="12"/>
  <c r="F17" i="12"/>
  <c r="F16" i="12"/>
  <c r="F15" i="12"/>
  <c r="F14" i="12"/>
  <c r="F13" i="12"/>
  <c r="F12" i="12"/>
  <c r="F11" i="12"/>
  <c r="F10" i="12"/>
  <c r="F8" i="12"/>
  <c r="E7" i="12"/>
  <c r="D7" i="12"/>
  <c r="E31" i="8"/>
  <c r="D31" i="8"/>
  <c r="E6" i="8"/>
  <c r="D6" i="8"/>
  <c r="G51" i="8"/>
  <c r="H50" i="8"/>
  <c r="G49" i="8"/>
  <c r="H47" i="8"/>
  <c r="H46" i="8"/>
  <c r="H44" i="8"/>
  <c r="G44" i="8"/>
  <c r="G42" i="8"/>
  <c r="H41" i="8"/>
  <c r="H40" i="8"/>
  <c r="H39" i="8"/>
  <c r="H38" i="8"/>
  <c r="G37" i="8"/>
  <c r="H36" i="8"/>
  <c r="H35" i="8"/>
  <c r="G35" i="8"/>
  <c r="G34" i="8"/>
  <c r="H33" i="8"/>
  <c r="H32" i="8"/>
  <c r="H25" i="8"/>
  <c r="H22" i="8"/>
  <c r="H21" i="8"/>
  <c r="H19" i="8"/>
  <c r="H16" i="8"/>
  <c r="H15" i="8"/>
  <c r="H13" i="8"/>
  <c r="H11" i="8"/>
  <c r="H10" i="8"/>
  <c r="H7" i="8"/>
  <c r="G26" i="8"/>
  <c r="G25" i="8"/>
  <c r="G24" i="8"/>
  <c r="G19" i="8"/>
  <c r="G17" i="8"/>
  <c r="G12" i="8"/>
  <c r="G10" i="8"/>
  <c r="G9" i="8"/>
  <c r="E6" i="12" l="1"/>
  <c r="H31" i="8"/>
  <c r="G6" i="8"/>
  <c r="H6" i="8"/>
  <c r="G31" i="8"/>
  <c r="F32" i="12"/>
  <c r="F95" i="12"/>
  <c r="F113" i="12"/>
  <c r="F98" i="12"/>
  <c r="F93" i="12"/>
  <c r="F38" i="12"/>
  <c r="D6" i="12"/>
  <c r="F7" i="12"/>
  <c r="F6" i="12" l="1"/>
  <c r="K24" i="1" l="1"/>
  <c r="J24" i="1"/>
  <c r="K23" i="1"/>
  <c r="J23" i="1"/>
  <c r="K14" i="1"/>
  <c r="J14" i="1"/>
  <c r="K13" i="1"/>
  <c r="J13" i="1"/>
  <c r="K10" i="1"/>
  <c r="J10" i="1"/>
  <c r="H53" i="3"/>
  <c r="E51" i="3"/>
  <c r="H71" i="3"/>
  <c r="G71" i="3"/>
  <c r="F91" i="3"/>
  <c r="F88" i="3"/>
  <c r="G87" i="3" s="1"/>
  <c r="F84" i="3"/>
  <c r="F83" i="3" s="1"/>
  <c r="G83" i="3" s="1"/>
  <c r="G76" i="3"/>
  <c r="G66" i="3"/>
  <c r="F51" i="3"/>
  <c r="G51" i="3" s="1"/>
  <c r="F49" i="3"/>
  <c r="G49" i="3" s="1"/>
  <c r="F45" i="3"/>
  <c r="E91" i="3"/>
  <c r="E90" i="3" s="1"/>
  <c r="E88" i="3"/>
  <c r="E84" i="3"/>
  <c r="E83" i="3" s="1"/>
  <c r="E76" i="3"/>
  <c r="E66" i="3"/>
  <c r="E59" i="3"/>
  <c r="E55" i="3"/>
  <c r="E49" i="3"/>
  <c r="E45" i="3"/>
  <c r="F100" i="3"/>
  <c r="G100" i="3" s="1"/>
  <c r="E100" i="3"/>
  <c r="E96" i="3"/>
  <c r="E95" i="3" s="1"/>
  <c r="H98" i="3"/>
  <c r="F110" i="3"/>
  <c r="F107" i="3"/>
  <c r="G107" i="3" s="1"/>
  <c r="F104" i="3"/>
  <c r="F96" i="3"/>
  <c r="E111" i="3"/>
  <c r="E107" i="3"/>
  <c r="E104" i="3"/>
  <c r="H112" i="3"/>
  <c r="H108" i="3"/>
  <c r="G108" i="3"/>
  <c r="H105" i="3"/>
  <c r="H103" i="3"/>
  <c r="H102" i="3"/>
  <c r="H101" i="3"/>
  <c r="G101" i="3"/>
  <c r="H97" i="3"/>
  <c r="H93" i="3"/>
  <c r="G93" i="3"/>
  <c r="H92" i="3"/>
  <c r="G92" i="3"/>
  <c r="H89" i="3"/>
  <c r="G89" i="3"/>
  <c r="H86" i="3"/>
  <c r="G85" i="3"/>
  <c r="H82" i="3"/>
  <c r="G82" i="3"/>
  <c r="H80" i="3"/>
  <c r="G80" i="3"/>
  <c r="H79" i="3"/>
  <c r="G79" i="3"/>
  <c r="H78" i="3"/>
  <c r="G78" i="3"/>
  <c r="H77" i="3"/>
  <c r="H75" i="3"/>
  <c r="G75" i="3"/>
  <c r="H74" i="3"/>
  <c r="G74" i="3"/>
  <c r="H73" i="3"/>
  <c r="G73" i="3"/>
  <c r="H72" i="3"/>
  <c r="G72" i="3"/>
  <c r="H70" i="3"/>
  <c r="G70" i="3"/>
  <c r="H69" i="3"/>
  <c r="G69" i="3"/>
  <c r="H68" i="3"/>
  <c r="G68" i="3"/>
  <c r="H67" i="3"/>
  <c r="G67" i="3"/>
  <c r="H65" i="3"/>
  <c r="H64" i="3"/>
  <c r="G64" i="3"/>
  <c r="H63" i="3"/>
  <c r="G63" i="3"/>
  <c r="H62" i="3"/>
  <c r="G62" i="3"/>
  <c r="H61" i="3"/>
  <c r="G61" i="3"/>
  <c r="H60" i="3"/>
  <c r="G60" i="3"/>
  <c r="H58" i="3"/>
  <c r="G58" i="3"/>
  <c r="H57" i="3"/>
  <c r="G57" i="3"/>
  <c r="H56" i="3"/>
  <c r="G56" i="3"/>
  <c r="H52" i="3"/>
  <c r="G52" i="3"/>
  <c r="H50" i="3"/>
  <c r="G50" i="3"/>
  <c r="H48" i="3"/>
  <c r="G48" i="3"/>
  <c r="H47" i="3"/>
  <c r="G47" i="3"/>
  <c r="H46" i="3"/>
  <c r="G46" i="3"/>
  <c r="H38" i="3"/>
  <c r="G33" i="3"/>
  <c r="H30" i="3"/>
  <c r="G30" i="3"/>
  <c r="H28" i="3"/>
  <c r="G28" i="3"/>
  <c r="H25" i="3"/>
  <c r="G25" i="3"/>
  <c r="H22" i="3"/>
  <c r="G22" i="3"/>
  <c r="G19" i="3"/>
  <c r="G18" i="3"/>
  <c r="H17" i="3"/>
  <c r="H15" i="3"/>
  <c r="H14" i="3"/>
  <c r="G14" i="3"/>
  <c r="E31" i="3"/>
  <c r="G32" i="3"/>
  <c r="F37" i="3"/>
  <c r="F36" i="3" s="1"/>
  <c r="F29" i="3"/>
  <c r="F27" i="3"/>
  <c r="F24" i="3"/>
  <c r="F23" i="3" s="1"/>
  <c r="F21" i="3"/>
  <c r="G21" i="3" s="1"/>
  <c r="E37" i="3"/>
  <c r="E36" i="3" s="1"/>
  <c r="E35" i="3" s="1"/>
  <c r="E29" i="3"/>
  <c r="E27" i="3"/>
  <c r="E24" i="3"/>
  <c r="E23" i="3" s="1"/>
  <c r="E21" i="3"/>
  <c r="E20" i="3" s="1"/>
  <c r="E16" i="3"/>
  <c r="E13" i="3"/>
  <c r="G45" i="3" l="1"/>
  <c r="F44" i="3"/>
  <c r="F43" i="3" s="1"/>
  <c r="G13" i="3"/>
  <c r="F12" i="3"/>
  <c r="G84" i="3"/>
  <c r="H76" i="3"/>
  <c r="G24" i="3"/>
  <c r="H111" i="3"/>
  <c r="E54" i="3"/>
  <c r="H104" i="3"/>
  <c r="F106" i="3"/>
  <c r="G106" i="3" s="1"/>
  <c r="H27" i="3"/>
  <c r="F31" i="3"/>
  <c r="G31" i="3" s="1"/>
  <c r="H88" i="3"/>
  <c r="G88" i="3"/>
  <c r="H91" i="3"/>
  <c r="F20" i="3"/>
  <c r="G20" i="3" s="1"/>
  <c r="H16" i="3"/>
  <c r="E12" i="3"/>
  <c r="H29" i="3"/>
  <c r="E26" i="3"/>
  <c r="H107" i="3"/>
  <c r="H45" i="3"/>
  <c r="H55" i="3"/>
  <c r="H59" i="3"/>
  <c r="E87" i="3"/>
  <c r="H87" i="3" s="1"/>
  <c r="G27" i="3"/>
  <c r="H24" i="3"/>
  <c r="G91" i="3"/>
  <c r="E110" i="3"/>
  <c r="E109" i="3" s="1"/>
  <c r="G59" i="3"/>
  <c r="H51" i="3"/>
  <c r="H49" i="3"/>
  <c r="G44" i="3"/>
  <c r="E44" i="3"/>
  <c r="H90" i="3"/>
  <c r="G90" i="3"/>
  <c r="G55" i="3"/>
  <c r="H83" i="3"/>
  <c r="H84" i="3"/>
  <c r="H66" i="3"/>
  <c r="F95" i="3"/>
  <c r="F35" i="3"/>
  <c r="H36" i="3"/>
  <c r="H23" i="3"/>
  <c r="H21" i="3"/>
  <c r="F99" i="3"/>
  <c r="G29" i="3"/>
  <c r="G23" i="3"/>
  <c r="H37" i="3"/>
  <c r="E106" i="3"/>
  <c r="F26" i="3"/>
  <c r="H13" i="3"/>
  <c r="E99" i="3"/>
  <c r="F109" i="3"/>
  <c r="H96" i="3"/>
  <c r="H100" i="3"/>
  <c r="F8" i="11" l="1"/>
  <c r="F42" i="3"/>
  <c r="F11" i="3"/>
  <c r="E11" i="3"/>
  <c r="E10" i="3" s="1"/>
  <c r="H110" i="3"/>
  <c r="H99" i="3"/>
  <c r="H20" i="3"/>
  <c r="H106" i="3"/>
  <c r="E43" i="3"/>
  <c r="E42" i="3" s="1"/>
  <c r="H44" i="3"/>
  <c r="G43" i="3"/>
  <c r="G54" i="3"/>
  <c r="H54" i="3"/>
  <c r="H95" i="3"/>
  <c r="E94" i="3"/>
  <c r="H12" i="3"/>
  <c r="G12" i="3"/>
  <c r="H26" i="3"/>
  <c r="G26" i="3"/>
  <c r="G99" i="3"/>
  <c r="G94" i="3"/>
  <c r="H109" i="3"/>
  <c r="H35" i="3"/>
  <c r="H8" i="11" l="1"/>
  <c r="F7" i="11"/>
  <c r="G8" i="11"/>
  <c r="F10" i="3"/>
  <c r="G11" i="3"/>
  <c r="H43" i="3"/>
  <c r="H11" i="3"/>
  <c r="H94" i="3"/>
  <c r="H7" i="11" l="1"/>
  <c r="F6" i="11"/>
  <c r="G7" i="11"/>
  <c r="H42" i="3"/>
  <c r="G42" i="3"/>
  <c r="H10" i="3"/>
  <c r="G10" i="3"/>
  <c r="I22" i="1"/>
  <c r="H22" i="1"/>
  <c r="G22" i="1"/>
  <c r="I12" i="1"/>
  <c r="H12" i="1"/>
  <c r="I9" i="1"/>
  <c r="H9" i="1"/>
  <c r="G12" i="1"/>
  <c r="G9" i="1"/>
  <c r="G15" i="1" s="1"/>
  <c r="G6" i="11" l="1"/>
  <c r="H6" i="11"/>
  <c r="I15" i="1"/>
  <c r="K9" i="1"/>
  <c r="J9" i="1"/>
  <c r="K12" i="1"/>
  <c r="J12" i="1"/>
  <c r="H15" i="1"/>
  <c r="F133" i="13"/>
  <c r="F134" i="13"/>
  <c r="F132" i="13"/>
  <c r="D6" i="13"/>
  <c r="F6" i="13" s="1"/>
  <c r="J15" i="1" l="1"/>
  <c r="K15" i="1"/>
</calcChain>
</file>

<file path=xl/sharedStrings.xml><?xml version="1.0" encoding="utf-8"?>
<sst xmlns="http://schemas.openxmlformats.org/spreadsheetml/2006/main" count="943" uniqueCount="523">
  <si>
    <t>PRIHODI UKUPNO</t>
  </si>
  <si>
    <t>RASHODI UKUPNO</t>
  </si>
  <si>
    <t>Prihodi poslovanja</t>
  </si>
  <si>
    <t>Rashodi poslovanja</t>
  </si>
  <si>
    <t>Rashodi za zaposlene</t>
  </si>
  <si>
    <t>Rashodi za nabavu nefinancijske imovine</t>
  </si>
  <si>
    <t>Rashodi za nabavu neproizvedene dugotrajne imovine</t>
  </si>
  <si>
    <t>BROJČANA OZNAKA I NAZIV</t>
  </si>
  <si>
    <t>UKUPNI RASHODI</t>
  </si>
  <si>
    <t>Primici od financijske imovine i zaduživanja</t>
  </si>
  <si>
    <t>Izdaci za financijsku imovinu i otplate zajmova</t>
  </si>
  <si>
    <t>II. POSEBNI DIO</t>
  </si>
  <si>
    <t>I. OPĆI DIO</t>
  </si>
  <si>
    <t>Materijalni rashodi</t>
  </si>
  <si>
    <t>Primici od zaduživanja</t>
  </si>
  <si>
    <t>Izdaci za otplatu glavnice primljenih kredita i zajmova</t>
  </si>
  <si>
    <t>…</t>
  </si>
  <si>
    <t>INDEKS</t>
  </si>
  <si>
    <t xml:space="preserve">IZVJEŠTAJ O PRIHODIMA I RASHODIMA PREMA EKONOMSKOJ KLASIFIKACIJI </t>
  </si>
  <si>
    <t>6=5/2*100</t>
  </si>
  <si>
    <t>7=5/4*100</t>
  </si>
  <si>
    <t>UKUPNI PRIHODI</t>
  </si>
  <si>
    <t>Pomoći iz inozemstva i od subjekata unutar općeg proračuna</t>
  </si>
  <si>
    <t>Prihodi od prodaje proizvoda i robe te pruženih usluga</t>
  </si>
  <si>
    <t>….</t>
  </si>
  <si>
    <t>Plaće (Bruto)</t>
  </si>
  <si>
    <t>Plaće za redovan rad</t>
  </si>
  <si>
    <t>Naknade troškova zaposlenima</t>
  </si>
  <si>
    <t>Službena putovanja</t>
  </si>
  <si>
    <t>IZVJEŠTAJ O PRIHODIMA I RASHODIMA PREMA IZVORIMA FINANCIRANJA</t>
  </si>
  <si>
    <t xml:space="preserve">IZVJEŠTAJ RAČUNA FINANCIRANJA PREMA EKONOMSKOJ KLASIFIKACIJI </t>
  </si>
  <si>
    <t>Primljeni krediti i zajmovi od međunarodnih organizacija, institucija i tijela EU te inozemnih vlada</t>
  </si>
  <si>
    <t>Primljeni zajmovi od međunarodnih organizacija</t>
  </si>
  <si>
    <t>Otplata glavnice primljenih kredita i zajmova od međunarodnih organizacija, institucija i tijela EU te inozemnih vlada</t>
  </si>
  <si>
    <t>Otplata glavnice primljenih zajmova od međunarodnih organizacija</t>
  </si>
  <si>
    <t>IZVJEŠTAJ O RASHODIMA PREMA FUNKCIJSKOJ KLASIFIKACIJI</t>
  </si>
  <si>
    <t>INDEKS**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</si>
  <si>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</si>
  <si>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</si>
  <si>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</si>
  <si>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</si>
  <si>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</si>
  <si>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7 PRIHODI OD PRODAJE NEFINANCIJSKE IMOVINE</t>
  </si>
  <si>
    <t>RAZLIKA PRIMITAKA I IZDATAKA</t>
  </si>
  <si>
    <t>SAŽETAK  RAČUNA PRIHODA I RASHODA I  RAČUNA FINANCIRANJA</t>
  </si>
  <si>
    <t>SAŽETAK  RAČUNA PRIHODA I RASHODA</t>
  </si>
  <si>
    <t>RAZLIKA - VIŠAK MANJAK</t>
  </si>
  <si>
    <t>SAŽETAK RAČUNA FINANCIRANJA</t>
  </si>
  <si>
    <t>PRENESENI VIŠAK/MANJAK IZ PRETHODNE GODINE</t>
  </si>
  <si>
    <t>PRIJENOS  VIŠKA/MANJKA U SLJEDEĆE RAZDOBLJE</t>
  </si>
  <si>
    <t xml:space="preserve"> RAČUN PRIHODA I RASHODA </t>
  </si>
  <si>
    <t xml:space="preserve"> RAČUN FINANCIRANJA</t>
  </si>
  <si>
    <t>IZVJEŠTAJ PO PROGRAMSKOJ KLASIFIKACIJI</t>
  </si>
  <si>
    <t>SAŽETAK  RAČUNA PRIHODA I RASHODA I  RAČUNA FINANCIRANJA  može sadržavati i dodatne podatke.</t>
  </si>
  <si>
    <t xml:space="preserve">OSTVARENJE/IZVRŠENJE 
N-1. </t>
  </si>
  <si>
    <t>TEKUĆI PLAN N.*</t>
  </si>
  <si>
    <t xml:space="preserve">OSTVARENJE/IZVRŠENJE 
N. </t>
  </si>
  <si>
    <t>Napomena:  Iznosi u stupcu "OSTVARENJE/IZVRŠENJE N-1." preračunavaju se iz kuna u eure prema fiksnom tečaju konverzije (1 EUR=7,53450 kuna) i po pravilima za preračunavanje i zaokruživanje.</t>
  </si>
  <si>
    <t xml:space="preserve">Napomena : "N" označava razdoblje </t>
  </si>
  <si>
    <t xml:space="preserve">IZVRŠENJE 
N. </t>
  </si>
  <si>
    <t xml:space="preserve">* Opći i posebni dio izvještaja o izvršenju proračuna sadrži samo izvorni plan ako od donošenja proračuna nije bilo izmjena i dopuna niti izvršenih preraspodjela odnosno izvorni plan i tekući plan ako je od donošenja proračuna bilo naknadno izvršenih preraspodjela.  
Opći i posebni dio izvještaja o izvršenju proračuna sadrži rebalans ako je od donošenja proračuna bilo izmjena i dopuna, odnosno rebalans i tekući plan ako je od izmjena i dopuna proračuna bilo naknadno izvršenih preraspodjela. </t>
  </si>
  <si>
    <t xml:space="preserve">** AKO Opći i Posebni dio izvještaja ne sadrži "TEKUĆI PLAN N.", "INDEKS"("OSTVARENJE/IZVRŠENJE N."/"TEKUĆI PLAN N.") iskazuje se kao "OSTVARENJE/IZVRŠENJE N."/"IZVORNI PLAN N." ODNOSNO "REBALANS N." </t>
  </si>
  <si>
    <t>IZVJEŠTAJ O IZVRŠENJU FINANCIJSKOG PLANA PRORAČUNSKOG KORISNIKA JEDINICE LOKALNE I PODRUČNE (REGIONALNE) SAMOUPRAVE ZA N. GODINU</t>
  </si>
  <si>
    <t>6</t>
  </si>
  <si>
    <t>63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</si>
  <si>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</si>
  <si>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</si>
  <si>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</si>
  <si>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</si>
  <si>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6362</t>
  </si>
  <si>
    <t>Kapitalne pomoći proračunskim korisnicima iz proračuna koji im nije nadležan</t>
  </si>
  <si>
    <t>638</t>
  </si>
  <si>
    <t>Pomoći temeljem prijenosa EU sredstava</t>
  </si>
  <si>
    <t>6381</t>
  </si>
  <si>
    <t>Tekuće pomoći temeljem prijenosa EU sredstava</t>
  </si>
  <si>
    <t>Prijenosi između proračunskih korisnika istog proračuna</t>
  </si>
  <si>
    <t>Prihodi od imovine</t>
  </si>
  <si>
    <t>Prihodi od financijske imovine</t>
  </si>
  <si>
    <t>Kamate na oročena sredstva i depozite po viđenjima</t>
  </si>
  <si>
    <t>65</t>
  </si>
  <si>
    <t>Prihodi od upravnih i administrativnih pristojbi, pristojbi po posebnim propisima i naknada</t>
  </si>
  <si>
    <t>652</t>
  </si>
  <si>
    <t>Prihodi po posebnim propisima</t>
  </si>
  <si>
    <t>6526</t>
  </si>
  <si>
    <t>Ostali nespomenuti prihodi</t>
  </si>
  <si>
    <t>66</t>
  </si>
  <si>
    <t>Prihodi od prodaje proizvoda i robe te pruženih usluga, prihodi od donacija i povrati po protestira</t>
  </si>
  <si>
    <t>661</t>
  </si>
  <si>
    <t>6615</t>
  </si>
  <si>
    <t>Prihodi od pruženih usluga</t>
  </si>
  <si>
    <t>663</t>
  </si>
  <si>
    <t>Donacije od pravnih i fizičkih osoba izvan općeg proračuna i povrat donacija po protestiranim jamst</t>
  </si>
  <si>
    <t>6631</t>
  </si>
  <si>
    <t>Tekuće donacije</t>
  </si>
  <si>
    <t>Prihodi iz nadležnog proračuna</t>
  </si>
  <si>
    <t>Prihodi iz nadležnog proračuna za nabavu nefinancijske imovine</t>
  </si>
  <si>
    <t>9</t>
  </si>
  <si>
    <t>Vlastiti izvori</t>
  </si>
  <si>
    <t>92</t>
  </si>
  <si>
    <t>Rezultat poslovanja</t>
  </si>
  <si>
    <t>922</t>
  </si>
  <si>
    <t>Višak/manjak prihoda</t>
  </si>
  <si>
    <t>9221</t>
  </si>
  <si>
    <t>Višak prihoda</t>
  </si>
  <si>
    <t>Prihodi iz nadležnog proračuna za nabavu imovine</t>
  </si>
  <si>
    <t>3</t>
  </si>
  <si>
    <t>31</t>
  </si>
  <si>
    <t>311</t>
  </si>
  <si>
    <t>3111</t>
  </si>
  <si>
    <t>3113</t>
  </si>
  <si>
    <t>Plaće za prekovremeni rad</t>
  </si>
  <si>
    <t>3114</t>
  </si>
  <si>
    <t>Plaće za posebne uvjete rada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</si>
  <si>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</si>
  <si>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</si>
  <si>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</si>
  <si>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</si>
  <si>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</si>
  <si>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</si>
  <si>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</si>
  <si>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</t>
  </si>
  <si>
    <t>321</t>
  </si>
  <si>
    <t>3211</t>
  </si>
  <si>
    <t>3212</t>
  </si>
  <si>
    <t>Naknade za prijevoz, za rad na terenu i odvojeni život</t>
  </si>
  <si>
    <t>3213</t>
  </si>
  <si>
    <t>Stručno usavršavanje zaposlenika</t>
  </si>
  <si>
    <t>322</t>
  </si>
  <si>
    <t>Rashodi za materijal i energiju</t>
  </si>
  <si>
    <t>3221</t>
  </si>
  <si>
    <t>Uredski materijal i ostali materijalni rashodi</t>
  </si>
  <si>
    <t>3222</t>
  </si>
  <si>
    <t>Materijal i sirovine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</si>
  <si>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</si>
  <si>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</si>
  <si>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</si>
  <si>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</si>
  <si>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</si>
  <si>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</si>
  <si>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</si>
  <si>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</si>
  <si>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</si>
  <si>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</si>
  <si>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</si>
  <si>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</si>
  <si>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</si>
  <si>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</si>
  <si>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</si>
  <si>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</si>
  <si>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</si>
  <si>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</si>
  <si>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</si>
  <si>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</si>
  <si>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</si>
  <si>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</si>
  <si>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</si>
  <si>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</si>
  <si>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</si>
  <si>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</si>
  <si>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329</t>
  </si>
  <si>
    <t>Ostali nespomenuti rashodi poslovanja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</si>
  <si>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</si>
  <si>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</si>
  <si>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</si>
  <si>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</si>
  <si>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</si>
  <si>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</si>
  <si>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</si>
  <si>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</si>
  <si>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3296</t>
  </si>
  <si>
    <t>Troškovi sudskih postupaka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</si>
  <si>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</si>
  <si>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</si>
  <si>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</si>
  <si>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</si>
  <si>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</si>
  <si>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</si>
  <si>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</si>
  <si>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3433</t>
  </si>
  <si>
    <t>Zatezne kamate</t>
  </si>
  <si>
    <t>37</t>
  </si>
  <si>
    <t>Naknade građanima i kućanstvima na temelju osiguranja i druge naknade</t>
  </si>
  <si>
    <t>372</t>
  </si>
  <si>
    <t>Ostale naknade građanima i kućanstvima iz proračuna</t>
  </si>
  <si>
    <t>3722</t>
  </si>
  <si>
    <t>Naknade građanima i kućanstvima u naravi</t>
  </si>
  <si>
    <t>38</t>
  </si>
  <si>
    <t>Ostali rashodi</t>
  </si>
  <si>
    <t>381</t>
  </si>
  <si>
    <t>Tekuće donacije u novcu</t>
  </si>
  <si>
    <t>3812</t>
  </si>
  <si>
    <t>Tekuće donacije u naravi</t>
  </si>
  <si>
    <t>4</t>
  </si>
  <si>
    <t>41</t>
  </si>
  <si>
    <t>412</t>
  </si>
  <si>
    <t>Nematerijalna imovina</t>
  </si>
  <si>
    <t>4123</t>
  </si>
  <si>
    <t>Licence</t>
  </si>
  <si>
    <t>42</t>
  </si>
  <si>
    <t>Rashodi za nabavu proizvedene dugotrajne imovine</t>
  </si>
  <si>
    <t>422</t>
  </si>
  <si>
    <t>Postrojenja i oprema</t>
  </si>
  <si>
    <t>4221</t>
  </si>
  <si>
    <t>Uredska oprema i namještaj</t>
  </si>
  <si>
    <t>4223</t>
  </si>
  <si>
    <t>Oprema za održavanje i zaštitu</t>
  </si>
  <si>
    <t>4227</t>
  </si>
  <si>
    <t>Uređaji, strojevi i oprema za ostale namjene</t>
  </si>
  <si>
    <t>424</t>
  </si>
  <si>
    <t>Knjige, umjetnička djela i ostale izložbene vrijednosti</t>
  </si>
  <si>
    <t>4241</t>
  </si>
  <si>
    <t>Knjige</t>
  </si>
  <si>
    <t>45</t>
  </si>
  <si>
    <t>Rashodi za dodatna ulaganja na nefinancijskoj imovini</t>
  </si>
  <si>
    <t>451</t>
  </si>
  <si>
    <t>Dodatna ulaganja na građevinskim objektima</t>
  </si>
  <si>
    <t>4511</t>
  </si>
  <si>
    <t>9222</t>
  </si>
  <si>
    <t>Manjak prihoda</t>
  </si>
  <si>
    <t>4126</t>
  </si>
  <si>
    <t>Ostala nematerijalna imovina</t>
  </si>
  <si>
    <t>Zakupnine i najamnine</t>
  </si>
  <si>
    <t>Doprinosi za obvezno osiguranje u slučaju nezaposlenosti</t>
  </si>
  <si>
    <t>Izvor 1.1.1</t>
  </si>
  <si>
    <t>Opći prihodi i primici - PK</t>
  </si>
  <si>
    <t>Izvor 1.1.2</t>
  </si>
  <si>
    <t>Decentralizirana funckija - osnovno školstvo PK</t>
  </si>
  <si>
    <t>Izvor 1.2.1</t>
  </si>
  <si>
    <t>Decentralizirana funckija - osnovno školstvo</t>
  </si>
  <si>
    <t>Izvor 3.1.1</t>
  </si>
  <si>
    <t>Vlastiti prihodi proračunskih korisnika - PK</t>
  </si>
  <si>
    <t>Izvor 4.3.3</t>
  </si>
  <si>
    <t>Ostali prihodi za posebne namjene - PK</t>
  </si>
  <si>
    <t>Izvor 4.6.1</t>
  </si>
  <si>
    <t>Prihodi za posebne namjene - PK</t>
  </si>
  <si>
    <t>Izvor 5.0.111</t>
  </si>
  <si>
    <t>Pomoći iz državnog proračuna - PK</t>
  </si>
  <si>
    <t>Izvor 5.0.112</t>
  </si>
  <si>
    <t>Pomoći iz fonda izravnanja decentralizirana funkcija OŠ-PK</t>
  </si>
  <si>
    <t>Izvor 5.0.117</t>
  </si>
  <si>
    <t>Tekuće pomoći iz državnog proračuna PK</t>
  </si>
  <si>
    <t>Izvor 5.1.000</t>
  </si>
  <si>
    <t>Programi Unije - Erasmus</t>
  </si>
  <si>
    <t>Izvor 5.1.1</t>
  </si>
  <si>
    <t>Tekuće pomoći iz državnog proračuna - PK</t>
  </si>
  <si>
    <t>Izvor 5.1.3.</t>
  </si>
  <si>
    <t>Tekuće pomoći iz državnog proračuna - projekti PK</t>
  </si>
  <si>
    <t>Izvor 5.2.1</t>
  </si>
  <si>
    <t>Tekuće pomoći iz županijskog proračuna - PK</t>
  </si>
  <si>
    <t>Izvor 5.3.1</t>
  </si>
  <si>
    <t>Kapitalne pomoći iz državnog proračuna - PK</t>
  </si>
  <si>
    <t>Izvor 5.4.001</t>
  </si>
  <si>
    <t>Europski poljoprivredni jamstveni fond (EAGF)i-PK</t>
  </si>
  <si>
    <t>Izvor 5.6.1001</t>
  </si>
  <si>
    <t>Europski socijalni fond plus - PK</t>
  </si>
  <si>
    <t>Izvor 5.7.1</t>
  </si>
  <si>
    <t>Pomoći - PK</t>
  </si>
  <si>
    <t>Izvor 5.8.1</t>
  </si>
  <si>
    <t>Pomoći iz državnog proračuna temeljem prijenosa EU sredstava</t>
  </si>
  <si>
    <t>Izvor 6.1.1</t>
  </si>
  <si>
    <t>Donacije - PK</t>
  </si>
  <si>
    <t>Izvor 6.4.1</t>
  </si>
  <si>
    <t>Donacije trgovačkih društava</t>
  </si>
  <si>
    <t>IZVORI</t>
  </si>
  <si>
    <t>SVEUKUPNO PRIHODI</t>
  </si>
  <si>
    <t>SVEUKUPNO RASHODI</t>
  </si>
  <si>
    <t>Financijski plan</t>
  </si>
  <si>
    <t>Indeks</t>
  </si>
  <si>
    <t>Funkcijska klasifikacija 09</t>
  </si>
  <si>
    <t>Obrazovanje</t>
  </si>
  <si>
    <t>Funkcijska klasifikacija 091</t>
  </si>
  <si>
    <t>Predškolsko i osnovno obrazovanje</t>
  </si>
  <si>
    <t>Funkcijska klasifikacija 0912</t>
  </si>
  <si>
    <t>Osnovno obrazovanje</t>
  </si>
  <si>
    <t>Izvršenje</t>
  </si>
  <si>
    <t>Aktivnost A100208</t>
  </si>
  <si>
    <t>STRUČNO, ADMINISTRATIVNO I TEHNIČKO OSOBLJE</t>
  </si>
  <si>
    <t>311110</t>
  </si>
  <si>
    <t>Plaće za zaposlene</t>
  </si>
  <si>
    <t>311310</t>
  </si>
  <si>
    <t>311410</t>
  </si>
  <si>
    <t>312110</t>
  </si>
  <si>
    <t>Bonus za uspješan rad</t>
  </si>
  <si>
    <t>312120</t>
  </si>
  <si>
    <t>Nagrade</t>
  </si>
  <si>
    <t>312130</t>
  </si>
  <si>
    <t>Darovi</t>
  </si>
  <si>
    <t>312140</t>
  </si>
  <si>
    <t>Otpremnine</t>
  </si>
  <si>
    <t>312150</t>
  </si>
  <si>
    <t>Naknade za bolest, invalidnost i smrtni slučaj</t>
  </si>
  <si>
    <t>312160</t>
  </si>
  <si>
    <t>Regres za godišnji odmor</t>
  </si>
  <si>
    <t>312190</t>
  </si>
  <si>
    <t>Ostali nenavedeni rashodi za zaposlene</t>
  </si>
  <si>
    <t>313210</t>
  </si>
  <si>
    <t>Dnevnice za službeni put u zemlji</t>
  </si>
  <si>
    <t>321210</t>
  </si>
  <si>
    <t>Naknade za prijevoz na posao i s posla</t>
  </si>
  <si>
    <t>Seminari, savjetovanja i simpoziji</t>
  </si>
  <si>
    <t>Naknada za korištenje privatnog automobila u službene svrhe</t>
  </si>
  <si>
    <t>323720</t>
  </si>
  <si>
    <t>Ugovori o djelu</t>
  </si>
  <si>
    <t>329550</t>
  </si>
  <si>
    <t>Novčana naknada poslodavca zbog nezapošljavanja osoba s invaliditetom</t>
  </si>
  <si>
    <t>Manjak prihoda poslovanja</t>
  </si>
  <si>
    <t>Aktivnost A100209</t>
  </si>
  <si>
    <t>TEKUĆE I INVESTICIJSKO ODRŽAVANJE</t>
  </si>
  <si>
    <t>322410</t>
  </si>
  <si>
    <t>Materijal i dijelovi za tekuće i investicijsko održavanje građevinskih objekata</t>
  </si>
  <si>
    <t>322420</t>
  </si>
  <si>
    <t>Materijal i dijelovi za tekuće i investicijsko održavanje postrojenja i opreme</t>
  </si>
  <si>
    <t>322440</t>
  </si>
  <si>
    <t>Ostali materijal i dijelovi za tekuće i investicijsko održavanje</t>
  </si>
  <si>
    <t>323210</t>
  </si>
  <si>
    <t>Usluge tekućeg i investicijskog održavanja građevinskih objekata</t>
  </si>
  <si>
    <t>323220</t>
  </si>
  <si>
    <t>Usluge tekućeg i investicijskog održavanja postrojenja i opreme</t>
  </si>
  <si>
    <t>Aktivnost A100210</t>
  </si>
  <si>
    <t>OPĆI POSLOVI USTANOVA OSNOVNOG ŠKOLSTVA</t>
  </si>
  <si>
    <t>321110</t>
  </si>
  <si>
    <t>321120</t>
  </si>
  <si>
    <t>Dnevnice za službeni put u inozemstvu</t>
  </si>
  <si>
    <t>321130</t>
  </si>
  <si>
    <t>Naknade za smještaj na službenom putu u zemlji</t>
  </si>
  <si>
    <t>321140</t>
  </si>
  <si>
    <t>Naknade za smještaj na službenom putu u inozemstvu</t>
  </si>
  <si>
    <t>321150</t>
  </si>
  <si>
    <t>Naknade za prijevoz na službenom putu u zemlji</t>
  </si>
  <si>
    <t>321160</t>
  </si>
  <si>
    <t>Naknade za prijevoz na službenom putu u inozemstvu</t>
  </si>
  <si>
    <t>321170</t>
  </si>
  <si>
    <t>Dnevnice per diem</t>
  </si>
  <si>
    <t>321190</t>
  </si>
  <si>
    <t>Ostali rashodi za službena putovanja</t>
  </si>
  <si>
    <t>321310</t>
  </si>
  <si>
    <t>321320</t>
  </si>
  <si>
    <t>Tečajevi i stručni ispiti</t>
  </si>
  <si>
    <t>321410</t>
  </si>
  <si>
    <t>322110</t>
  </si>
  <si>
    <t>Uredski materijal</t>
  </si>
  <si>
    <t>322120</t>
  </si>
  <si>
    <t>Literatura (publikacije, časopisi, glasila, knjige i ostalo)</t>
  </si>
  <si>
    <t>322140</t>
  </si>
  <si>
    <t>Materijal i sredstva za čišćenje i održavanje</t>
  </si>
  <si>
    <t>322160</t>
  </si>
  <si>
    <t>Materijal za higijenske potrebe i njegu</t>
  </si>
  <si>
    <t>322190</t>
  </si>
  <si>
    <t>Ostali materijal za potrebe redovnog poslovanja</t>
  </si>
  <si>
    <t>322240</t>
  </si>
  <si>
    <t>Namirnice</t>
  </si>
  <si>
    <t>322310</t>
  </si>
  <si>
    <t>Električna energija</t>
  </si>
  <si>
    <t>322330</t>
  </si>
  <si>
    <t>Plin</t>
  </si>
  <si>
    <t>322510</t>
  </si>
  <si>
    <t>Sitni inventar</t>
  </si>
  <si>
    <t>322710</t>
  </si>
  <si>
    <t>323110</t>
  </si>
  <si>
    <t>Usluge telefona, telefaksa</t>
  </si>
  <si>
    <t>323130</t>
  </si>
  <si>
    <t>Poštarina (pisma, tiskanice i sl.)</t>
  </si>
  <si>
    <t>323190</t>
  </si>
  <si>
    <t>Ostale usluge za komunikaciju i prijevoz</t>
  </si>
  <si>
    <t>323320</t>
  </si>
  <si>
    <t>Tisak</t>
  </si>
  <si>
    <t>323390</t>
  </si>
  <si>
    <t>Ostale usluge promidžbe i informiranja</t>
  </si>
  <si>
    <t>323410</t>
  </si>
  <si>
    <t>Opskrba vodom</t>
  </si>
  <si>
    <t>323420</t>
  </si>
  <si>
    <t>Iznošenje i odvoz smeća</t>
  </si>
  <si>
    <t>323430</t>
  </si>
  <si>
    <t>Deratizacija i dezinsekcija</t>
  </si>
  <si>
    <t>323440</t>
  </si>
  <si>
    <t>Dimnjačarske i ekološke usluge</t>
  </si>
  <si>
    <t>323490</t>
  </si>
  <si>
    <t>Ostale komunalne usluge</t>
  </si>
  <si>
    <t>323610</t>
  </si>
  <si>
    <t>Obvezni i preventivni zdravstveni pregledi zaposlenika</t>
  </si>
  <si>
    <t>323630</t>
  </si>
  <si>
    <t>Laboratorijske usluge</t>
  </si>
  <si>
    <t>323730</t>
  </si>
  <si>
    <t>Usluge odvjetnika i pravnog savjetovanja</t>
  </si>
  <si>
    <t>323790</t>
  </si>
  <si>
    <t>Ostale intelektualne usluge</t>
  </si>
  <si>
    <t>323890</t>
  </si>
  <si>
    <t>Ostale računalne usluge</t>
  </si>
  <si>
    <t>323910</t>
  </si>
  <si>
    <t>Grafičke i tiskarske usluge, usluge kopiranja i uvezivanja i slično</t>
  </si>
  <si>
    <t>323990</t>
  </si>
  <si>
    <t>Ostale nespomenute usluge</t>
  </si>
  <si>
    <t>329220</t>
  </si>
  <si>
    <t>Premije osiguranja ostale imovine</t>
  </si>
  <si>
    <t>329310</t>
  </si>
  <si>
    <t>329410</t>
  </si>
  <si>
    <t>Tuzemne članarine</t>
  </si>
  <si>
    <t>329520</t>
  </si>
  <si>
    <t>Sudske pristojbe</t>
  </si>
  <si>
    <t>329590</t>
  </si>
  <si>
    <t>Ostale pristojbe i naknade</t>
  </si>
  <si>
    <t>329990</t>
  </si>
  <si>
    <t>343120</t>
  </si>
  <si>
    <t>Usluge platnog prometa</t>
  </si>
  <si>
    <t>Ostale zatezne kamate</t>
  </si>
  <si>
    <t>372240</t>
  </si>
  <si>
    <t>Prehrana</t>
  </si>
  <si>
    <t>372290</t>
  </si>
  <si>
    <t>Ostale naknade iz proračuna u naravi</t>
  </si>
  <si>
    <t>381170</t>
  </si>
  <si>
    <t>Tekuće donacije građanima i kućanstvima</t>
  </si>
  <si>
    <t>381290</t>
  </si>
  <si>
    <t>Ostale tekuće donacije u naravi</t>
  </si>
  <si>
    <t>Aktivnost A100248</t>
  </si>
  <si>
    <t>MEDNI DANI</t>
  </si>
  <si>
    <t>Aktivnost A100211</t>
  </si>
  <si>
    <t>ŠKOLSKA PREHRANA</t>
  </si>
  <si>
    <t>Aktivnost A100276</t>
  </si>
  <si>
    <t>POMOĆNIK U NASTAVI 2024/2027</t>
  </si>
  <si>
    <t>Dnevnice za službeni put</t>
  </si>
  <si>
    <t>ŠKOLSKA SHEMA 2025/2026</t>
  </si>
  <si>
    <t>Aktivnost A100278</t>
  </si>
  <si>
    <t>ŠKOLSKA SHEMA 2026/2027</t>
  </si>
  <si>
    <t>Aktivnost K100117</t>
  </si>
  <si>
    <t>KAPITALNO ULAGANJE U OSNOVNO ŠKOLSTVO</t>
  </si>
  <si>
    <t>412310</t>
  </si>
  <si>
    <t>422110</t>
  </si>
  <si>
    <t>Računala i računalna oprema</t>
  </si>
  <si>
    <t>422120</t>
  </si>
  <si>
    <t>Uredski namještaj</t>
  </si>
  <si>
    <t>422310</t>
  </si>
  <si>
    <t>Oprema za grijanje, ventilaciju i hlađenje</t>
  </si>
  <si>
    <t>422620</t>
  </si>
  <si>
    <t>Glazbeni instrumenti i oprema</t>
  </si>
  <si>
    <t>422710</t>
  </si>
  <si>
    <t>Uređaji</t>
  </si>
  <si>
    <t>422730</t>
  </si>
  <si>
    <t>Oprema</t>
  </si>
  <si>
    <t>424110</t>
  </si>
  <si>
    <t>451110</t>
  </si>
  <si>
    <t>Plaće po sudskim presudama</t>
  </si>
  <si>
    <t>Doprinosi za obvezno zdravstveno osiguranje zaštite zdravlja na radu</t>
  </si>
  <si>
    <t>Zatezne kamate na doprinose</t>
  </si>
  <si>
    <t>Aktivnost A100279</t>
  </si>
  <si>
    <t>Motorni benzin i dizel gorivo</t>
  </si>
  <si>
    <t>Elektronski mediji</t>
  </si>
  <si>
    <t>Zakupnine i najamnine za opremu</t>
  </si>
  <si>
    <t>POSEBNI DIO</t>
  </si>
  <si>
    <t>IZVJEŠTAJ PO PROGRAMSKOJ KLASIFIKACIJI I PREMA IZVORIMA FINANCIRANJA</t>
  </si>
  <si>
    <t>31111</t>
  </si>
  <si>
    <t>31131</t>
  </si>
  <si>
    <t>31141</t>
  </si>
  <si>
    <t>31211</t>
  </si>
  <si>
    <t>31212</t>
  </si>
  <si>
    <t>31213</t>
  </si>
  <si>
    <t>31214</t>
  </si>
  <si>
    <t>31215</t>
  </si>
  <si>
    <t>31216</t>
  </si>
  <si>
    <t>31219</t>
  </si>
  <si>
    <t>31321</t>
  </si>
  <si>
    <t>32121</t>
  </si>
  <si>
    <t>32372</t>
  </si>
  <si>
    <t>32955</t>
  </si>
  <si>
    <t>Pomoći iz fonda izravnanja decentraliziranih funkcija</t>
  </si>
  <si>
    <t>32241</t>
  </si>
  <si>
    <t>32242</t>
  </si>
  <si>
    <t>32244</t>
  </si>
  <si>
    <t>32321</t>
  </si>
  <si>
    <t>32322</t>
  </si>
  <si>
    <t>Opći prihodi i primici (nenamjenski) - PK</t>
  </si>
  <si>
    <t>32111</t>
  </si>
  <si>
    <t>32112</t>
  </si>
  <si>
    <t>32113</t>
  </si>
  <si>
    <t>32119</t>
  </si>
  <si>
    <t>32131</t>
  </si>
  <si>
    <t>32211</t>
  </si>
  <si>
    <t>32212</t>
  </si>
  <si>
    <t>32214</t>
  </si>
  <si>
    <t>32216</t>
  </si>
  <si>
    <t>32224</t>
  </si>
  <si>
    <t>32251</t>
  </si>
  <si>
    <t>32271</t>
  </si>
  <si>
    <t>32311</t>
  </si>
  <si>
    <t>32313</t>
  </si>
  <si>
    <t>32332</t>
  </si>
  <si>
    <t>32342</t>
  </si>
  <si>
    <t>32343</t>
  </si>
  <si>
    <t>32344</t>
  </si>
  <si>
    <t>32349</t>
  </si>
  <si>
    <t>32361</t>
  </si>
  <si>
    <t>32379</t>
  </si>
  <si>
    <t>32389</t>
  </si>
  <si>
    <t>32391</t>
  </si>
  <si>
    <t>32399</t>
  </si>
  <si>
    <t>32922</t>
  </si>
  <si>
    <t>32931</t>
  </si>
  <si>
    <t>32941</t>
  </si>
  <si>
    <t>32959</t>
  </si>
  <si>
    <t>32999</t>
  </si>
  <si>
    <t>34312</t>
  </si>
  <si>
    <t>Dnevnice za služebni put u zemlji</t>
  </si>
  <si>
    <t>37224</t>
  </si>
  <si>
    <t>38129</t>
  </si>
  <si>
    <t>Izvor 4.3.3.</t>
  </si>
  <si>
    <t>38117</t>
  </si>
  <si>
    <t>32219</t>
  </si>
  <si>
    <t>37229</t>
  </si>
  <si>
    <t>32117</t>
  </si>
  <si>
    <t>A100211</t>
  </si>
  <si>
    <t>Europski poljoprivredni jamstveni fond</t>
  </si>
  <si>
    <t>42411</t>
  </si>
  <si>
    <t>41231</t>
  </si>
  <si>
    <t>42211</t>
  </si>
  <si>
    <t>42212</t>
  </si>
  <si>
    <t>42231</t>
  </si>
  <si>
    <t>42273</t>
  </si>
  <si>
    <t>Decentralizirana funkcija - osnovno školstvo PK</t>
  </si>
  <si>
    <t>Namjernice</t>
  </si>
  <si>
    <t>32234</t>
  </si>
  <si>
    <t>32331</t>
  </si>
  <si>
    <t>32353</t>
  </si>
  <si>
    <t>Prihodi iz  nadležnog proračuna za financiranje rashoda za nabavu nef.imovine</t>
  </si>
  <si>
    <t>6=5/3*100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</si>
</sst>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0"/>
      </patternFill>
    </fill>
    <fill>
      <patternFill patternType="solid">
        <fgColor theme="4" tint="0.79998168889431442"/>
        <bgColor indexed="0"/>
      </patternFill>
    </fill>
    <fill>
      <patternFill patternType="solid">
        <fgColor theme="0" tint="-0.14999847407452621"/>
        <bgColor indexed="0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93">
    <xf numFmtId="0" fontId="0" fillId="0" borderId="0" xfId="0"/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5" fillId="2" borderId="3" xfId="0" applyNumberFormat="1" applyFont="1" applyFill="1" applyBorder="1" applyAlignment="1" applyProtection="1">
      <alignment horizontal="left" vertical="center" wrapText="1"/>
    </xf>
    <xf numFmtId="0" fontId="3" fillId="2" borderId="3" xfId="0" quotePrefix="1" applyFont="1" applyFill="1" applyBorder="1" applyAlignment="1">
      <alignment horizontal="left" vertical="center"/>
    </xf>
    <xf numFmtId="0" fontId="4" fillId="2" borderId="3" xfId="0" quotePrefix="1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3" xfId="0" applyNumberFormat="1" applyFont="1" applyFill="1" applyBorder="1" applyAlignment="1" applyProtection="1">
      <alignment horizontal="left" vertical="center"/>
    </xf>
    <xf numFmtId="0" fontId="3" fillId="2" borderId="3" xfId="0" applyNumberFormat="1" applyFont="1" applyFill="1" applyBorder="1" applyAlignment="1" applyProtection="1">
      <alignment horizontal="left" vertical="center" wrapText="1"/>
    </xf>
    <xf numFmtId="0" fontId="3" fillId="2" borderId="3" xfId="0" applyFont="1" applyFill="1" applyBorder="1" applyAlignment="1">
      <alignment horizontal="left" vertical="center"/>
    </xf>
    <xf numFmtId="0" fontId="4" fillId="2" borderId="3" xfId="0" quotePrefix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/>
    </xf>
    <xf numFmtId="0" fontId="5" fillId="2" borderId="3" xfId="0" applyNumberFormat="1" applyFont="1" applyFill="1" applyBorder="1" applyAlignment="1" applyProtection="1">
      <alignment vertical="center" wrapText="1"/>
    </xf>
    <xf numFmtId="0" fontId="3" fillId="2" borderId="3" xfId="0" applyNumberFormat="1" applyFont="1" applyFill="1" applyBorder="1" applyAlignment="1" applyProtection="1">
      <alignment vertical="center" wrapText="1"/>
    </xf>
    <xf numFmtId="0" fontId="2" fillId="0" borderId="3" xfId="0" quotePrefix="1" applyNumberFormat="1" applyFont="1" applyFill="1" applyBorder="1" applyAlignment="1" applyProtection="1">
      <alignment horizontal="center" vertical="center" wrapText="1"/>
    </xf>
    <xf numFmtId="0" fontId="3" fillId="2" borderId="3" xfId="0" quotePrefix="1" applyFont="1" applyFill="1" applyBorder="1" applyAlignment="1">
      <alignment horizontal="left" vertical="center" wrapText="1"/>
    </xf>
    <xf numFmtId="0" fontId="2" fillId="3" borderId="3" xfId="0" applyNumberFormat="1" applyFont="1" applyFill="1" applyBorder="1" applyAlignment="1" applyProtection="1">
      <alignment horizontal="center" vertical="center" wrapText="1"/>
    </xf>
    <xf numFmtId="3" fontId="1" fillId="2" borderId="3" xfId="0" applyNumberFormat="1" applyFont="1" applyFill="1" applyBorder="1" applyAlignment="1">
      <alignment horizontal="left" vertical="center"/>
    </xf>
    <xf numFmtId="0" fontId="1" fillId="2" borderId="0" xfId="0" applyNumberFormat="1" applyFont="1" applyFill="1" applyBorder="1" applyAlignment="1" applyProtection="1">
      <alignment vertical="center" wrapText="1"/>
    </xf>
    <xf numFmtId="0" fontId="2" fillId="3" borderId="4" xfId="0" applyNumberFormat="1" applyFont="1" applyFill="1" applyBorder="1" applyAlignment="1" applyProtection="1">
      <alignment horizontal="center" vertical="center" wrapText="1"/>
    </xf>
    <xf numFmtId="0" fontId="2" fillId="3" borderId="1" xfId="0" applyNumberFormat="1" applyFont="1" applyFill="1" applyBorder="1" applyAlignment="1" applyProtection="1">
      <alignment horizontal="center" vertical="center" wrapText="1"/>
    </xf>
    <xf numFmtId="4" fontId="1" fillId="2" borderId="3" xfId="0" applyNumberFormat="1" applyFont="1" applyFill="1" applyBorder="1" applyAlignment="1">
      <alignment horizontal="right" vertical="center"/>
    </xf>
    <xf numFmtId="4" fontId="1" fillId="2" borderId="3" xfId="0" applyNumberFormat="1" applyFont="1" applyFill="1" applyBorder="1" applyAlignment="1" applyProtection="1">
      <alignment horizontal="right" vertical="center" wrapText="1"/>
    </xf>
    <xf numFmtId="0" fontId="5" fillId="4" borderId="3" xfId="0" applyNumberFormat="1" applyFont="1" applyFill="1" applyBorder="1" applyAlignment="1" applyProtection="1">
      <alignment horizontal="left" vertical="center" wrapText="1"/>
    </xf>
    <xf numFmtId="0" fontId="5" fillId="4" borderId="3" xfId="0" quotePrefix="1" applyFont="1" applyFill="1" applyBorder="1" applyAlignment="1">
      <alignment horizontal="left" vertical="center"/>
    </xf>
    <xf numFmtId="0" fontId="5" fillId="5" borderId="3" xfId="0" applyNumberFormat="1" applyFont="1" applyFill="1" applyBorder="1" applyAlignment="1" applyProtection="1">
      <alignment horizontal="left" vertical="center" wrapText="1"/>
    </xf>
    <xf numFmtId="4" fontId="2" fillId="3" borderId="3" xfId="0" applyNumberFormat="1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 applyProtection="1">
      <alignment horizontal="center" vertical="center" wrapText="1"/>
    </xf>
    <xf numFmtId="4" fontId="2" fillId="3" borderId="3" xfId="0" applyNumberFormat="1" applyFont="1" applyFill="1" applyBorder="1" applyAlignment="1" applyProtection="1">
      <alignment horizontal="center" vertical="center" wrapText="1"/>
    </xf>
    <xf numFmtId="4" fontId="2" fillId="0" borderId="3" xfId="0" applyNumberFormat="1" applyFont="1" applyBorder="1" applyAlignment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7" fillId="0" borderId="0" xfId="0" applyFont="1"/>
    <xf numFmtId="0" fontId="2" fillId="0" borderId="0" xfId="0" applyNumberFormat="1" applyFont="1" applyFill="1" applyBorder="1" applyAlignment="1" applyProtection="1">
      <alignment horizontal="center" vertical="center" wrapText="1"/>
    </xf>
    <xf numFmtId="4" fontId="7" fillId="0" borderId="3" xfId="0" applyNumberFormat="1" applyFont="1" applyBorder="1" applyAlignment="1">
      <alignment vertical="center"/>
    </xf>
    <xf numFmtId="0" fontId="1" fillId="2" borderId="0" xfId="0" applyNumberFormat="1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right" vertical="center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3" fillId="3" borderId="2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3" fontId="1" fillId="2" borderId="3" xfId="0" applyNumberFormat="1" applyFont="1" applyFill="1" applyBorder="1" applyAlignment="1">
      <alignment horizontal="right" vertical="center"/>
    </xf>
    <xf numFmtId="0" fontId="3" fillId="2" borderId="3" xfId="0" quotePrefix="1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3" fontId="1" fillId="2" borderId="3" xfId="0" applyNumberFormat="1" applyFont="1" applyFill="1" applyBorder="1" applyAlignment="1" applyProtection="1">
      <alignment horizontal="right" vertical="center" wrapText="1"/>
    </xf>
    <xf numFmtId="3" fontId="2" fillId="3" borderId="3" xfId="0" applyNumberFormat="1" applyFont="1" applyFill="1" applyBorder="1" applyAlignment="1" applyProtection="1">
      <alignment vertical="center" wrapText="1"/>
    </xf>
    <xf numFmtId="3" fontId="7" fillId="0" borderId="3" xfId="0" applyNumberFormat="1" applyFont="1" applyBorder="1" applyAlignment="1">
      <alignment vertical="center"/>
    </xf>
    <xf numFmtId="3" fontId="7" fillId="0" borderId="0" xfId="0" applyNumberFormat="1" applyFont="1" applyAlignment="1">
      <alignment vertical="center"/>
    </xf>
    <xf numFmtId="4" fontId="9" fillId="0" borderId="3" xfId="0" applyNumberFormat="1" applyFont="1" applyBorder="1" applyAlignment="1">
      <alignment vertical="center"/>
    </xf>
    <xf numFmtId="0" fontId="8" fillId="5" borderId="3" xfId="0" applyFont="1" applyFill="1" applyBorder="1" applyAlignment="1">
      <alignment vertical="center"/>
    </xf>
    <xf numFmtId="0" fontId="9" fillId="4" borderId="3" xfId="0" applyFont="1" applyFill="1" applyBorder="1" applyAlignment="1">
      <alignment vertical="center"/>
    </xf>
    <xf numFmtId="0" fontId="6" fillId="3" borderId="3" xfId="0" applyFont="1" applyFill="1" applyBorder="1" applyAlignment="1">
      <alignment horizontal="center" vertical="center"/>
    </xf>
    <xf numFmtId="9" fontId="6" fillId="3" borderId="3" xfId="0" applyNumberFormat="1" applyFont="1" applyFill="1" applyBorder="1" applyAlignment="1">
      <alignment horizontal="center" vertical="center"/>
    </xf>
    <xf numFmtId="0" fontId="6" fillId="9" borderId="3" xfId="0" applyFont="1" applyFill="1" applyBorder="1" applyAlignment="1" applyProtection="1">
      <alignment horizontal="center" vertical="center" wrapText="1"/>
      <protection locked="0"/>
    </xf>
    <xf numFmtId="0" fontId="6" fillId="9" borderId="3" xfId="0" applyFont="1" applyFill="1" applyBorder="1" applyAlignment="1" applyProtection="1">
      <alignment vertical="center" wrapText="1" readingOrder="1"/>
      <protection locked="0"/>
    </xf>
    <xf numFmtId="9" fontId="6" fillId="6" borderId="3" xfId="0" applyNumberFormat="1" applyFont="1" applyFill="1" applyBorder="1" applyAlignment="1">
      <alignment horizontal="center" vertical="center"/>
    </xf>
    <xf numFmtId="0" fontId="7" fillId="7" borderId="3" xfId="0" applyFont="1" applyFill="1" applyBorder="1" applyAlignment="1" applyProtection="1">
      <alignment horizontal="center" vertical="center" wrapText="1"/>
      <protection locked="0"/>
    </xf>
    <xf numFmtId="0" fontId="7" fillId="7" borderId="3" xfId="0" applyFont="1" applyFill="1" applyBorder="1" applyAlignment="1" applyProtection="1">
      <alignment vertical="center" wrapText="1" readingOrder="1"/>
      <protection locked="0"/>
    </xf>
    <xf numFmtId="9" fontId="7" fillId="0" borderId="3" xfId="0" applyNumberFormat="1" applyFont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2" borderId="0" xfId="0" applyFont="1" applyFill="1" applyAlignment="1">
      <alignment vertical="center"/>
    </xf>
    <xf numFmtId="9" fontId="7" fillId="0" borderId="0" xfId="0" applyNumberFormat="1" applyFont="1" applyAlignment="1">
      <alignment horizontal="center" vertical="center"/>
    </xf>
    <xf numFmtId="3" fontId="6" fillId="3" borderId="3" xfId="0" applyNumberFormat="1" applyFont="1" applyFill="1" applyBorder="1" applyAlignment="1">
      <alignment vertical="center"/>
    </xf>
    <xf numFmtId="3" fontId="6" fillId="6" borderId="3" xfId="0" applyNumberFormat="1" applyFont="1" applyFill="1" applyBorder="1" applyAlignment="1">
      <alignment vertical="center"/>
    </xf>
    <xf numFmtId="3" fontId="7" fillId="0" borderId="3" xfId="0" applyNumberFormat="1" applyFont="1" applyFill="1" applyBorder="1" applyAlignment="1">
      <alignment vertical="center"/>
    </xf>
    <xf numFmtId="9" fontId="3" fillId="0" borderId="0" xfId="1" applyNumberFormat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9" fontId="6" fillId="0" borderId="0" xfId="1" applyNumberFormat="1" applyFont="1" applyAlignment="1">
      <alignment horizontal="center" vertical="center"/>
    </xf>
    <xf numFmtId="0" fontId="7" fillId="0" borderId="0" xfId="1" applyFont="1" applyAlignment="1">
      <alignment vertical="center"/>
    </xf>
    <xf numFmtId="9" fontId="7" fillId="0" borderId="0" xfId="1" applyNumberFormat="1" applyFont="1" applyAlignment="1">
      <alignment horizontal="center" vertical="center"/>
    </xf>
    <xf numFmtId="0" fontId="6" fillId="3" borderId="0" xfId="1" applyFont="1" applyFill="1" applyAlignment="1">
      <alignment horizontal="center" vertical="center"/>
    </xf>
    <xf numFmtId="9" fontId="6" fillId="3" borderId="0" xfId="1" applyNumberFormat="1" applyFont="1" applyFill="1" applyAlignment="1">
      <alignment horizontal="center" vertical="center"/>
    </xf>
    <xf numFmtId="3" fontId="7" fillId="0" borderId="0" xfId="1" applyNumberFormat="1" applyFont="1" applyAlignment="1">
      <alignment vertical="center"/>
    </xf>
    <xf numFmtId="0" fontId="6" fillId="8" borderId="3" xfId="1" applyFont="1" applyFill="1" applyBorder="1" applyAlignment="1" applyProtection="1">
      <alignment vertical="center" wrapText="1" readingOrder="1"/>
      <protection locked="0"/>
    </xf>
    <xf numFmtId="3" fontId="6" fillId="8" borderId="3" xfId="1" applyNumberFormat="1" applyFont="1" applyFill="1" applyBorder="1" applyAlignment="1" applyProtection="1">
      <alignment horizontal="right" vertical="center" wrapText="1" readingOrder="1"/>
      <protection locked="0"/>
    </xf>
    <xf numFmtId="9" fontId="6" fillId="8" borderId="3" xfId="1" applyNumberFormat="1" applyFont="1" applyFill="1" applyBorder="1" applyAlignment="1" applyProtection="1">
      <alignment horizontal="center" vertical="center" wrapText="1"/>
      <protection locked="0"/>
    </xf>
    <xf numFmtId="0" fontId="6" fillId="9" borderId="3" xfId="1" applyFont="1" applyFill="1" applyBorder="1" applyAlignment="1" applyProtection="1">
      <alignment vertical="center" wrapText="1" readingOrder="1"/>
      <protection locked="0"/>
    </xf>
    <xf numFmtId="3" fontId="6" fillId="9" borderId="3" xfId="1" applyNumberFormat="1" applyFont="1" applyFill="1" applyBorder="1" applyAlignment="1" applyProtection="1">
      <alignment horizontal="right" vertical="center" wrapText="1" readingOrder="1"/>
      <protection locked="0"/>
    </xf>
    <xf numFmtId="9" fontId="6" fillId="9" borderId="3" xfId="1" applyNumberFormat="1" applyFont="1" applyFill="1" applyBorder="1" applyAlignment="1" applyProtection="1">
      <alignment horizontal="center" vertical="center" wrapText="1"/>
      <protection locked="0"/>
    </xf>
    <xf numFmtId="0" fontId="7" fillId="7" borderId="3" xfId="1" applyFont="1" applyFill="1" applyBorder="1" applyAlignment="1" applyProtection="1">
      <alignment vertical="center" wrapText="1" readingOrder="1"/>
      <protection locked="0"/>
    </xf>
    <xf numFmtId="3" fontId="7" fillId="7" borderId="3" xfId="1" applyNumberFormat="1" applyFont="1" applyFill="1" applyBorder="1" applyAlignment="1" applyProtection="1">
      <alignment horizontal="right" vertical="center" wrapText="1" readingOrder="1"/>
      <protection locked="0"/>
    </xf>
    <xf numFmtId="9" fontId="7" fillId="0" borderId="3" xfId="1" applyNumberFormat="1" applyFont="1" applyFill="1" applyBorder="1" applyAlignment="1" applyProtection="1">
      <alignment horizontal="center" vertical="center" wrapText="1"/>
      <protection locked="0"/>
    </xf>
    <xf numFmtId="0" fontId="7" fillId="7" borderId="3" xfId="1" applyFont="1" applyFill="1" applyBorder="1" applyAlignment="1" applyProtection="1">
      <alignment horizontal="left" vertical="center" wrapText="1" readingOrder="1"/>
      <protection locked="0"/>
    </xf>
    <xf numFmtId="9" fontId="7" fillId="2" borderId="3" xfId="1" applyNumberFormat="1" applyFont="1" applyFill="1" applyBorder="1" applyAlignment="1" applyProtection="1">
      <alignment horizontal="center" vertical="center" wrapText="1"/>
      <protection locked="0"/>
    </xf>
    <xf numFmtId="0" fontId="5" fillId="9" borderId="3" xfId="1" applyFont="1" applyFill="1" applyBorder="1" applyAlignment="1" applyProtection="1">
      <alignment vertical="center" wrapText="1" readingOrder="1"/>
      <protection locked="0"/>
    </xf>
    <xf numFmtId="3" fontId="5" fillId="9" borderId="3" xfId="1" applyNumberFormat="1" applyFont="1" applyFill="1" applyBorder="1" applyAlignment="1" applyProtection="1">
      <alignment horizontal="right" vertical="center" wrapText="1" readingOrder="1"/>
      <protection locked="0"/>
    </xf>
    <xf numFmtId="9" fontId="5" fillId="9" borderId="3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1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6" fillId="8" borderId="3" xfId="1" applyFont="1" applyFill="1" applyBorder="1" applyAlignment="1" applyProtection="1">
      <alignment horizontal="left" vertical="center" wrapText="1" readingOrder="1"/>
      <protection locked="0"/>
    </xf>
    <xf numFmtId="0" fontId="6" fillId="9" borderId="3" xfId="1" applyFont="1" applyFill="1" applyBorder="1" applyAlignment="1" applyProtection="1">
      <alignment horizontal="left" vertical="center" wrapText="1" readingOrder="1"/>
      <protection locked="0"/>
    </xf>
    <xf numFmtId="0" fontId="5" fillId="9" borderId="3" xfId="1" applyFont="1" applyFill="1" applyBorder="1" applyAlignment="1" applyProtection="1">
      <alignment horizontal="left" vertical="center" wrapText="1" readingOrder="1"/>
      <protection locked="0"/>
    </xf>
    <xf numFmtId="3" fontId="7" fillId="0" borderId="3" xfId="1" applyNumberFormat="1" applyFont="1" applyFill="1" applyBorder="1" applyAlignment="1" applyProtection="1">
      <alignment horizontal="right" vertical="center" wrapText="1" readingOrder="1"/>
      <protection locked="0"/>
    </xf>
    <xf numFmtId="4" fontId="6" fillId="4" borderId="3" xfId="0" applyNumberFormat="1" applyFont="1" applyFill="1" applyBorder="1" applyAlignment="1">
      <alignment horizontal="center" vertical="center"/>
    </xf>
    <xf numFmtId="4" fontId="7" fillId="0" borderId="3" xfId="0" applyNumberFormat="1" applyFont="1" applyBorder="1" applyAlignment="1">
      <alignment horizontal="center" vertical="center"/>
    </xf>
    <xf numFmtId="4" fontId="6" fillId="5" borderId="3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3" fontId="2" fillId="5" borderId="3" xfId="0" applyNumberFormat="1" applyFont="1" applyFill="1" applyBorder="1" applyAlignment="1">
      <alignment horizontal="right" vertical="center"/>
    </xf>
    <xf numFmtId="3" fontId="6" fillId="5" borderId="3" xfId="0" applyNumberFormat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3" fontId="2" fillId="4" borderId="3" xfId="0" applyNumberFormat="1" applyFont="1" applyFill="1" applyBorder="1" applyAlignment="1">
      <alignment horizontal="right" vertical="center"/>
    </xf>
    <xf numFmtId="3" fontId="6" fillId="4" borderId="3" xfId="0" applyNumberFormat="1" applyFont="1" applyFill="1" applyBorder="1" applyAlignment="1">
      <alignment vertical="center"/>
    </xf>
    <xf numFmtId="4" fontId="7" fillId="0" borderId="0" xfId="0" applyNumberFormat="1" applyFont="1" applyAlignment="1">
      <alignment vertical="center"/>
    </xf>
    <xf numFmtId="0" fontId="5" fillId="5" borderId="3" xfId="0" applyNumberFormat="1" applyFont="1" applyFill="1" applyBorder="1" applyAlignment="1" applyProtection="1">
      <alignment horizontal="center" vertical="center" wrapText="1"/>
    </xf>
    <xf numFmtId="0" fontId="5" fillId="6" borderId="3" xfId="0" applyNumberFormat="1" applyFont="1" applyFill="1" applyBorder="1" applyAlignment="1" applyProtection="1">
      <alignment horizontal="left" vertical="center" wrapText="1"/>
    </xf>
    <xf numFmtId="3" fontId="2" fillId="6" borderId="3" xfId="0" applyNumberFormat="1" applyFont="1" applyFill="1" applyBorder="1" applyAlignment="1">
      <alignment horizontal="right" vertical="center"/>
    </xf>
    <xf numFmtId="4" fontId="6" fillId="6" borderId="3" xfId="0" applyNumberFormat="1" applyFont="1" applyFill="1" applyBorder="1" applyAlignment="1">
      <alignment horizontal="center" vertical="center"/>
    </xf>
    <xf numFmtId="0" fontId="5" fillId="6" borderId="3" xfId="0" quotePrefix="1" applyFont="1" applyFill="1" applyBorder="1" applyAlignment="1">
      <alignment horizontal="left" vertical="center"/>
    </xf>
    <xf numFmtId="0" fontId="7" fillId="2" borderId="0" xfId="0" applyFont="1" applyFill="1" applyAlignment="1">
      <alignment vertical="center" wrapText="1"/>
    </xf>
    <xf numFmtId="3" fontId="2" fillId="3" borderId="3" xfId="0" applyNumberFormat="1" applyFont="1" applyFill="1" applyBorder="1" applyAlignment="1">
      <alignment horizontal="right" vertical="center"/>
    </xf>
    <xf numFmtId="3" fontId="2" fillId="0" borderId="3" xfId="0" applyNumberFormat="1" applyFont="1" applyFill="1" applyBorder="1" applyAlignment="1">
      <alignment horizontal="right" vertical="center"/>
    </xf>
    <xf numFmtId="3" fontId="2" fillId="0" borderId="3" xfId="0" applyNumberFormat="1" applyFont="1" applyBorder="1" applyAlignment="1">
      <alignment horizontal="right" vertical="center"/>
    </xf>
    <xf numFmtId="3" fontId="2" fillId="3" borderId="3" xfId="0" applyNumberFormat="1" applyFont="1" applyFill="1" applyBorder="1" applyAlignment="1" applyProtection="1">
      <alignment horizontal="right" vertical="center" wrapText="1"/>
    </xf>
    <xf numFmtId="0" fontId="1" fillId="2" borderId="0" xfId="0" applyNumberFormat="1" applyFont="1" applyFill="1" applyBorder="1" applyAlignment="1" applyProtection="1">
      <alignment vertical="center"/>
    </xf>
    <xf numFmtId="0" fontId="7" fillId="3" borderId="0" xfId="0" applyFont="1" applyFill="1" applyAlignment="1">
      <alignment vertical="center"/>
    </xf>
    <xf numFmtId="0" fontId="5" fillId="2" borderId="0" xfId="0" quotePrefix="1" applyNumberFormat="1" applyFont="1" applyFill="1" applyBorder="1" applyAlignment="1" applyProtection="1">
      <alignment horizontal="left" vertical="center" wrapText="1"/>
    </xf>
    <xf numFmtId="0" fontId="3" fillId="2" borderId="0" xfId="0" applyNumberFormat="1" applyFont="1" applyFill="1" applyBorder="1" applyAlignment="1" applyProtection="1">
      <alignment vertical="center" wrapText="1"/>
    </xf>
    <xf numFmtId="3" fontId="2" fillId="2" borderId="0" xfId="0" applyNumberFormat="1" applyFont="1" applyFill="1" applyBorder="1" applyAlignment="1">
      <alignment horizontal="right" vertical="center"/>
    </xf>
    <xf numFmtId="4" fontId="2" fillId="2" borderId="0" xfId="0" applyNumberFormat="1" applyFont="1" applyFill="1" applyBorder="1" applyAlignment="1">
      <alignment horizontal="right" vertical="center"/>
    </xf>
    <xf numFmtId="4" fontId="7" fillId="2" borderId="0" xfId="0" applyNumberFormat="1" applyFont="1" applyFill="1" applyAlignment="1">
      <alignment vertical="center"/>
    </xf>
    <xf numFmtId="0" fontId="5" fillId="0" borderId="0" xfId="0" quotePrefix="1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3" fontId="2" fillId="0" borderId="0" xfId="0" applyNumberFormat="1" applyFont="1" applyBorder="1" applyAlignment="1">
      <alignment horizontal="right" vertical="center"/>
    </xf>
    <xf numFmtId="3" fontId="1" fillId="0" borderId="3" xfId="0" applyNumberFormat="1" applyFont="1" applyFill="1" applyBorder="1" applyAlignment="1">
      <alignment horizontal="right" vertical="center"/>
    </xf>
    <xf numFmtId="4" fontId="7" fillId="0" borderId="0" xfId="0" applyNumberFormat="1" applyFont="1" applyAlignment="1">
      <alignment horizontal="center" vertical="center"/>
    </xf>
    <xf numFmtId="0" fontId="10" fillId="0" borderId="0" xfId="0" applyNumberFormat="1" applyFont="1" applyFill="1" applyBorder="1" applyAlignment="1" applyProtection="1">
      <alignment vertical="center" wrapText="1"/>
    </xf>
    <xf numFmtId="0" fontId="10" fillId="0" borderId="0" xfId="0" applyFont="1" applyAlignment="1">
      <alignment vertical="center"/>
    </xf>
    <xf numFmtId="3" fontId="3" fillId="0" borderId="3" xfId="0" applyNumberFormat="1" applyFont="1" applyBorder="1" applyAlignment="1">
      <alignment vertical="center"/>
    </xf>
    <xf numFmtId="3" fontId="3" fillId="7" borderId="3" xfId="1" applyNumberFormat="1" applyFont="1" applyFill="1" applyBorder="1" applyAlignment="1" applyProtection="1">
      <alignment horizontal="right" vertical="center" wrapText="1" readingOrder="1"/>
      <protection locked="0"/>
    </xf>
    <xf numFmtId="3" fontId="5" fillId="6" borderId="3" xfId="0" applyNumberFormat="1" applyFont="1" applyFill="1" applyBorder="1" applyAlignment="1">
      <alignment vertical="center"/>
    </xf>
    <xf numFmtId="3" fontId="3" fillId="0" borderId="0" xfId="0" applyNumberFormat="1" applyFont="1" applyAlignment="1">
      <alignment vertical="center"/>
    </xf>
    <xf numFmtId="3" fontId="5" fillId="8" borderId="3" xfId="1" applyNumberFormat="1" applyFont="1" applyFill="1" applyBorder="1" applyAlignment="1" applyProtection="1">
      <alignment horizontal="right" vertical="center" wrapText="1" readingOrder="1"/>
      <protection locked="0"/>
    </xf>
    <xf numFmtId="0" fontId="5" fillId="0" borderId="0" xfId="1" applyFont="1" applyAlignment="1">
      <alignment horizontal="center" vertical="center"/>
    </xf>
    <xf numFmtId="0" fontId="5" fillId="3" borderId="0" xfId="1" applyFont="1" applyFill="1" applyAlignment="1">
      <alignment horizontal="center" vertical="center"/>
    </xf>
    <xf numFmtId="3" fontId="3" fillId="7" borderId="3" xfId="1" applyNumberFormat="1" applyFont="1" applyFill="1" applyBorder="1" applyAlignment="1" applyProtection="1">
      <alignment vertical="center" wrapText="1" readingOrder="1"/>
      <protection locked="0"/>
    </xf>
    <xf numFmtId="3" fontId="3" fillId="0" borderId="0" xfId="1" applyNumberFormat="1" applyFont="1" applyAlignment="1">
      <alignment vertical="center"/>
    </xf>
    <xf numFmtId="0" fontId="5" fillId="3" borderId="3" xfId="0" applyFont="1" applyFill="1" applyBorder="1" applyAlignment="1">
      <alignment horizontal="center" vertical="center"/>
    </xf>
    <xf numFmtId="3" fontId="5" fillId="3" borderId="3" xfId="0" applyNumberFormat="1" applyFont="1" applyFill="1" applyBorder="1" applyAlignment="1">
      <alignment vertical="center"/>
    </xf>
    <xf numFmtId="4" fontId="10" fillId="0" borderId="0" xfId="0" applyNumberFormat="1" applyFont="1" applyAlignment="1">
      <alignment vertical="center"/>
    </xf>
    <xf numFmtId="3" fontId="3" fillId="2" borderId="3" xfId="0" applyNumberFormat="1" applyFont="1" applyFill="1" applyBorder="1" applyAlignment="1">
      <alignment horizontal="left" vertical="center"/>
    </xf>
    <xf numFmtId="3" fontId="3" fillId="2" borderId="3" xfId="0" applyNumberFormat="1" applyFont="1" applyFill="1" applyBorder="1" applyAlignment="1">
      <alignment horizontal="right" vertical="center"/>
    </xf>
    <xf numFmtId="3" fontId="3" fillId="2" borderId="3" xfId="0" applyNumberFormat="1" applyFont="1" applyFill="1" applyBorder="1" applyAlignment="1" applyProtection="1">
      <alignment horizontal="right" vertical="center" wrapText="1"/>
    </xf>
    <xf numFmtId="4" fontId="3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4" fontId="3" fillId="0" borderId="3" xfId="0" applyNumberFormat="1" applyFont="1" applyBorder="1" applyAlignment="1">
      <alignment vertical="center"/>
    </xf>
    <xf numFmtId="0" fontId="5" fillId="3" borderId="3" xfId="0" applyNumberFormat="1" applyFont="1" applyFill="1" applyBorder="1" applyAlignment="1" applyProtection="1">
      <alignment horizontal="center" vertical="center" wrapText="1"/>
    </xf>
    <xf numFmtId="3" fontId="5" fillId="3" borderId="3" xfId="0" applyNumberFormat="1" applyFont="1" applyFill="1" applyBorder="1" applyAlignment="1" applyProtection="1">
      <alignment vertical="center" wrapText="1"/>
    </xf>
    <xf numFmtId="3" fontId="3" fillId="0" borderId="3" xfId="0" applyNumberFormat="1" applyFont="1" applyFill="1" applyBorder="1" applyAlignment="1">
      <alignment vertical="center"/>
    </xf>
    <xf numFmtId="0" fontId="11" fillId="0" borderId="0" xfId="0" applyFont="1" applyAlignment="1">
      <alignment horizontal="center" vertical="center"/>
    </xf>
    <xf numFmtId="4" fontId="9" fillId="0" borderId="3" xfId="0" applyNumberFormat="1" applyFont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right" vertical="center"/>
    </xf>
    <xf numFmtId="3" fontId="1" fillId="0" borderId="3" xfId="0" applyNumberFormat="1" applyFont="1" applyFill="1" applyBorder="1" applyAlignment="1">
      <alignment horizontal="left" vertical="center"/>
    </xf>
    <xf numFmtId="0" fontId="3" fillId="0" borderId="3" xfId="0" applyNumberFormat="1" applyFont="1" applyFill="1" applyBorder="1" applyAlignment="1" applyProtection="1">
      <alignment vertical="center" wrapText="1"/>
    </xf>
    <xf numFmtId="4" fontId="7" fillId="0" borderId="3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4" fontId="7" fillId="0" borderId="0" xfId="0" applyNumberFormat="1" applyFont="1" applyFill="1" applyAlignment="1">
      <alignment vertical="center"/>
    </xf>
    <xf numFmtId="3" fontId="3" fillId="0" borderId="3" xfId="0" applyNumberFormat="1" applyFont="1" applyFill="1" applyBorder="1" applyAlignment="1" applyProtection="1">
      <alignment horizontal="right" vertical="center" wrapText="1"/>
    </xf>
    <xf numFmtId="0" fontId="6" fillId="0" borderId="0" xfId="0" applyFont="1" applyBorder="1" applyAlignment="1">
      <alignment horizontal="left" vertical="center" wrapText="1"/>
    </xf>
    <xf numFmtId="0" fontId="5" fillId="3" borderId="1" xfId="0" quotePrefix="1" applyNumberFormat="1" applyFont="1" applyFill="1" applyBorder="1" applyAlignment="1" applyProtection="1">
      <alignment horizontal="left" vertical="center" wrapText="1"/>
    </xf>
    <xf numFmtId="0" fontId="3" fillId="3" borderId="2" xfId="0" applyNumberFormat="1" applyFont="1" applyFill="1" applyBorder="1" applyAlignment="1" applyProtection="1">
      <alignment vertical="center" wrapText="1"/>
    </xf>
    <xf numFmtId="0" fontId="2" fillId="2" borderId="0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0" fontId="2" fillId="3" borderId="2" xfId="0" applyNumberFormat="1" applyFont="1" applyFill="1" applyBorder="1" applyAlignment="1" applyProtection="1">
      <alignment horizontal="left" vertical="center" wrapText="1"/>
    </xf>
    <xf numFmtId="0" fontId="2" fillId="3" borderId="4" xfId="0" applyNumberFormat="1" applyFont="1" applyFill="1" applyBorder="1" applyAlignment="1" applyProtection="1">
      <alignment horizontal="left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2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0" fontId="2" fillId="0" borderId="3" xfId="0" quotePrefix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vertical="center" wrapText="1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0" fontId="5" fillId="0" borderId="4" xfId="0" applyNumberFormat="1" applyFont="1" applyFill="1" applyBorder="1" applyAlignment="1" applyProtection="1">
      <alignment horizontal="left" vertical="center" wrapText="1"/>
    </xf>
    <xf numFmtId="0" fontId="5" fillId="2" borderId="0" xfId="0" quotePrefix="1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>
      <alignment horizontal="left" vertical="center" wrapText="1"/>
    </xf>
    <xf numFmtId="0" fontId="2" fillId="2" borderId="5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5" fillId="0" borderId="1" xfId="0" quotePrefix="1" applyNumberFormat="1" applyFont="1" applyFill="1" applyBorder="1" applyAlignment="1" applyProtection="1">
      <alignment horizontal="left" vertical="center" wrapText="1"/>
    </xf>
    <xf numFmtId="0" fontId="5" fillId="0" borderId="1" xfId="0" quotePrefix="1" applyFont="1" applyBorder="1" applyAlignment="1">
      <alignment horizontal="left" vertical="center"/>
    </xf>
    <xf numFmtId="0" fontId="3" fillId="0" borderId="2" xfId="0" applyNumberFormat="1" applyFont="1" applyFill="1" applyBorder="1" applyAlignment="1" applyProtection="1">
      <alignment vertical="center"/>
    </xf>
    <xf numFmtId="0" fontId="5" fillId="3" borderId="1" xfId="0" applyNumberFormat="1" applyFont="1" applyFill="1" applyBorder="1" applyAlignment="1" applyProtection="1">
      <alignment horizontal="left" vertical="center" wrapText="1"/>
    </xf>
    <xf numFmtId="0" fontId="3" fillId="3" borderId="2" xfId="0" applyNumberFormat="1" applyFont="1" applyFill="1" applyBorder="1" applyAlignment="1" applyProtection="1">
      <alignment vertical="center"/>
    </xf>
    <xf numFmtId="0" fontId="5" fillId="0" borderId="1" xfId="0" quotePrefix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 applyProtection="1">
      <alignment horizontal="center" vertical="center" wrapText="1"/>
    </xf>
    <xf numFmtId="0" fontId="2" fillId="3" borderId="4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6" fillId="8" borderId="3" xfId="0" applyFont="1" applyFill="1" applyBorder="1" applyAlignment="1" applyProtection="1">
      <alignment horizontal="center" vertical="center" wrapText="1" readingOrder="1"/>
      <protection locked="0"/>
    </xf>
    <xf numFmtId="0" fontId="6" fillId="0" borderId="0" xfId="1" applyFont="1" applyAlignment="1">
      <alignment horizontal="center" vertical="center"/>
    </xf>
    <xf numFmtId="0" fontId="2" fillId="3" borderId="2" xfId="0" applyNumberFormat="1" applyFont="1" applyFill="1" applyBorder="1" applyAlignment="1" applyProtection="1">
      <alignment horizontal="center" vertical="center" wrapText="1"/>
    </xf>
  </cellXfs>
  <cellStyles count="2">
    <cellStyle name="Normalno" xfId="0" builtinId="0"/>
    <cellStyle name="Normal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P33"/>
  <sheetViews>
    <sheetView showGridLines="0" tabSelected="1" workbookViewId="0">
      <selection activeCell="N31" sqref="N31"/>
    </sheetView>
  </sheetViews>
  <sheetFormatPr defaultRowHeight="12.75" x14ac:dyDescent="0.25"/>
  <cols>
    <col min="1" max="1" width="5.7109375" style="44" customWidth="1"/>
    <col min="2" max="5" width="9.140625" style="44"/>
    <col min="6" max="9" width="25.28515625" style="44" customWidth="1"/>
    <col min="10" max="11" width="15.7109375" style="44" customWidth="1"/>
    <col min="12" max="16384" width="9.140625" style="44"/>
  </cols>
  <sheetData>
    <row r="1" spans="2:11" ht="42" customHeight="1" x14ac:dyDescent="0.25">
      <c r="B1" s="179" t="s">
        <v>62</v>
      </c>
      <c r="C1" s="179"/>
      <c r="D1" s="179"/>
      <c r="E1" s="179"/>
      <c r="F1" s="179"/>
      <c r="G1" s="179"/>
      <c r="H1" s="179"/>
      <c r="I1" s="179"/>
      <c r="J1" s="179"/>
      <c r="K1" s="179"/>
    </row>
    <row r="2" spans="2:11" ht="15.75" customHeight="1" x14ac:dyDescent="0.25">
      <c r="B2" s="179" t="s">
        <v>12</v>
      </c>
      <c r="C2" s="179"/>
      <c r="D2" s="179"/>
      <c r="E2" s="179"/>
      <c r="F2" s="179"/>
      <c r="G2" s="179"/>
      <c r="H2" s="179"/>
      <c r="I2" s="179"/>
      <c r="J2" s="179"/>
      <c r="K2" s="179"/>
    </row>
    <row r="3" spans="2:11" ht="6.75" customHeight="1" x14ac:dyDescent="0.25">
      <c r="B3" s="164"/>
      <c r="C3" s="164"/>
      <c r="D3" s="164"/>
      <c r="E3" s="38"/>
      <c r="F3" s="38"/>
      <c r="G3" s="38"/>
      <c r="H3" s="38"/>
      <c r="I3" s="18"/>
      <c r="J3" s="18"/>
      <c r="K3" s="62"/>
    </row>
    <row r="4" spans="2:11" ht="18" customHeight="1" x14ac:dyDescent="0.25">
      <c r="B4" s="179" t="s">
        <v>44</v>
      </c>
      <c r="C4" s="179"/>
      <c r="D4" s="179"/>
      <c r="E4" s="179"/>
      <c r="F4" s="179"/>
      <c r="G4" s="179"/>
      <c r="H4" s="179"/>
      <c r="I4" s="179"/>
      <c r="J4" s="179"/>
      <c r="K4" s="179"/>
    </row>
    <row r="5" spans="2:11" ht="18" customHeight="1" x14ac:dyDescent="0.25">
      <c r="B5" s="38"/>
      <c r="C5" s="111"/>
      <c r="D5" s="111"/>
      <c r="E5" s="111"/>
      <c r="F5" s="111"/>
      <c r="G5" s="111"/>
      <c r="H5" s="111"/>
      <c r="I5" s="111"/>
      <c r="J5" s="111"/>
      <c r="K5" s="62"/>
    </row>
    <row r="6" spans="2:11" x14ac:dyDescent="0.25">
      <c r="B6" s="178" t="s">
        <v>45</v>
      </c>
      <c r="C6" s="178"/>
      <c r="D6" s="178"/>
      <c r="E6" s="178"/>
      <c r="F6" s="178"/>
      <c r="G6" s="36"/>
      <c r="H6" s="36"/>
      <c r="I6" s="36"/>
      <c r="J6" s="37"/>
      <c r="K6" s="62"/>
    </row>
    <row r="7" spans="2:11" ht="25.5" x14ac:dyDescent="0.25">
      <c r="B7" s="168" t="s">
        <v>7</v>
      </c>
      <c r="C7" s="169"/>
      <c r="D7" s="169"/>
      <c r="E7" s="169"/>
      <c r="F7" s="170"/>
      <c r="G7" s="14" t="s">
        <v>54</v>
      </c>
      <c r="H7" s="1" t="s">
        <v>55</v>
      </c>
      <c r="I7" s="14" t="s">
        <v>56</v>
      </c>
      <c r="J7" s="1" t="s">
        <v>17</v>
      </c>
      <c r="K7" s="1" t="s">
        <v>36</v>
      </c>
    </row>
    <row r="8" spans="2:11" x14ac:dyDescent="0.25">
      <c r="B8" s="171">
        <v>1</v>
      </c>
      <c r="C8" s="171"/>
      <c r="D8" s="171"/>
      <c r="E8" s="171"/>
      <c r="F8" s="168"/>
      <c r="G8" s="14">
        <v>2</v>
      </c>
      <c r="H8" s="1">
        <v>4</v>
      </c>
      <c r="I8" s="1">
        <v>5</v>
      </c>
      <c r="J8" s="1" t="s">
        <v>19</v>
      </c>
      <c r="K8" s="1" t="s">
        <v>20</v>
      </c>
    </row>
    <row r="9" spans="2:11" x14ac:dyDescent="0.25">
      <c r="B9" s="183" t="s">
        <v>0</v>
      </c>
      <c r="C9" s="163"/>
      <c r="D9" s="163"/>
      <c r="E9" s="163"/>
      <c r="F9" s="184"/>
      <c r="G9" s="112">
        <f>+G10+G11</f>
        <v>879115.42999999993</v>
      </c>
      <c r="H9" s="112">
        <f t="shared" ref="H9:I9" si="0">+H10+H11</f>
        <v>2017083.01</v>
      </c>
      <c r="I9" s="112">
        <f t="shared" si="0"/>
        <v>995779.83</v>
      </c>
      <c r="J9" s="26">
        <f>+I9/G9*100</f>
        <v>113.27065775651329</v>
      </c>
      <c r="K9" s="26">
        <f>+I9/H9*100</f>
        <v>49.367320286932568</v>
      </c>
    </row>
    <row r="10" spans="2:11" x14ac:dyDescent="0.25">
      <c r="B10" s="172" t="s">
        <v>37</v>
      </c>
      <c r="C10" s="173"/>
      <c r="D10" s="173"/>
      <c r="E10" s="173"/>
      <c r="F10" s="182"/>
      <c r="G10" s="113">
        <v>879115.42999999993</v>
      </c>
      <c r="H10" s="113">
        <v>2017083.01</v>
      </c>
      <c r="I10" s="113">
        <v>995779.83</v>
      </c>
      <c r="J10" s="27">
        <f t="shared" ref="J10:J15" si="1">+I10/G10*100</f>
        <v>113.27065775651329</v>
      </c>
      <c r="K10" s="27">
        <f t="shared" ref="K10:K15" si="2">+I10/H10*100</f>
        <v>49.367320286932568</v>
      </c>
    </row>
    <row r="11" spans="2:11" x14ac:dyDescent="0.25">
      <c r="B11" s="185" t="s">
        <v>42</v>
      </c>
      <c r="C11" s="182"/>
      <c r="D11" s="182"/>
      <c r="E11" s="182"/>
      <c r="F11" s="182"/>
      <c r="G11" s="113">
        <v>0</v>
      </c>
      <c r="H11" s="113">
        <v>0</v>
      </c>
      <c r="I11" s="113">
        <v>0</v>
      </c>
      <c r="J11" s="27"/>
      <c r="K11" s="27"/>
    </row>
    <row r="12" spans="2:11" x14ac:dyDescent="0.25">
      <c r="B12" s="11" t="s">
        <v>1</v>
      </c>
      <c r="C12" s="39"/>
      <c r="D12" s="39"/>
      <c r="E12" s="39"/>
      <c r="F12" s="39"/>
      <c r="G12" s="112">
        <f>+G13+G14</f>
        <v>1026340.4700000002</v>
      </c>
      <c r="H12" s="112">
        <f t="shared" ref="H12:I12" si="3">+H13+H14</f>
        <v>2036951.1099999999</v>
      </c>
      <c r="I12" s="112">
        <f t="shared" si="3"/>
        <v>978561.27</v>
      </c>
      <c r="J12" s="26">
        <f t="shared" si="1"/>
        <v>95.344702718387381</v>
      </c>
      <c r="K12" s="26">
        <f t="shared" si="2"/>
        <v>48.040488806822665</v>
      </c>
    </row>
    <row r="13" spans="2:11" x14ac:dyDescent="0.25">
      <c r="B13" s="180" t="s">
        <v>38</v>
      </c>
      <c r="C13" s="173"/>
      <c r="D13" s="173"/>
      <c r="E13" s="173"/>
      <c r="F13" s="173"/>
      <c r="G13" s="113">
        <v>1022044.9400000002</v>
      </c>
      <c r="H13" s="113">
        <v>1943101.96</v>
      </c>
      <c r="I13" s="113">
        <v>976423.14</v>
      </c>
      <c r="J13" s="28">
        <f t="shared" si="1"/>
        <v>95.536223681123047</v>
      </c>
      <c r="K13" s="28">
        <f t="shared" si="2"/>
        <v>50.250741345554509</v>
      </c>
    </row>
    <row r="14" spans="2:11" x14ac:dyDescent="0.25">
      <c r="B14" s="181" t="s">
        <v>39</v>
      </c>
      <c r="C14" s="182"/>
      <c r="D14" s="182"/>
      <c r="E14" s="182"/>
      <c r="F14" s="182"/>
      <c r="G14" s="114">
        <v>4295.53</v>
      </c>
      <c r="H14" s="114">
        <v>93849.15</v>
      </c>
      <c r="I14" s="114">
        <v>2138.13</v>
      </c>
      <c r="J14" s="28">
        <f t="shared" si="1"/>
        <v>49.775697061829391</v>
      </c>
      <c r="K14" s="28">
        <f t="shared" si="2"/>
        <v>2.278262509569879</v>
      </c>
    </row>
    <row r="15" spans="2:11" x14ac:dyDescent="0.25">
      <c r="B15" s="162" t="s">
        <v>46</v>
      </c>
      <c r="C15" s="163"/>
      <c r="D15" s="163"/>
      <c r="E15" s="163"/>
      <c r="F15" s="163"/>
      <c r="G15" s="112">
        <f t="shared" ref="G15:H15" si="4">+G9-G12</f>
        <v>-147225.04000000027</v>
      </c>
      <c r="H15" s="115">
        <f t="shared" si="4"/>
        <v>-19868.09999999986</v>
      </c>
      <c r="I15" s="115">
        <f>+I9-I12</f>
        <v>17218.559999999939</v>
      </c>
      <c r="J15" s="29">
        <f t="shared" si="1"/>
        <v>-11.69540181479992</v>
      </c>
      <c r="K15" s="29">
        <f t="shared" si="2"/>
        <v>-86.664351397466604</v>
      </c>
    </row>
    <row r="16" spans="2:11" x14ac:dyDescent="0.25">
      <c r="B16" s="38"/>
      <c r="C16" s="35"/>
      <c r="D16" s="35"/>
      <c r="E16" s="35"/>
      <c r="F16" s="35"/>
      <c r="G16" s="35"/>
      <c r="H16" s="116"/>
      <c r="I16" s="116"/>
      <c r="J16" s="116"/>
      <c r="K16" s="116"/>
    </row>
    <row r="17" spans="1:42" ht="18" customHeight="1" x14ac:dyDescent="0.25">
      <c r="B17" s="178" t="s">
        <v>47</v>
      </c>
      <c r="C17" s="178"/>
      <c r="D17" s="178"/>
      <c r="E17" s="178"/>
      <c r="F17" s="178"/>
      <c r="G17" s="35"/>
      <c r="H17" s="116"/>
      <c r="I17" s="116"/>
      <c r="J17" s="116"/>
      <c r="K17" s="116"/>
    </row>
    <row r="18" spans="1:42" ht="25.5" x14ac:dyDescent="0.25">
      <c r="B18" s="168" t="s">
        <v>7</v>
      </c>
      <c r="C18" s="169"/>
      <c r="D18" s="169"/>
      <c r="E18" s="169"/>
      <c r="F18" s="170"/>
      <c r="G18" s="14" t="s">
        <v>54</v>
      </c>
      <c r="H18" s="1" t="s">
        <v>55</v>
      </c>
      <c r="I18" s="14" t="s">
        <v>56</v>
      </c>
      <c r="J18" s="1" t="s">
        <v>17</v>
      </c>
      <c r="K18" s="1" t="s">
        <v>36</v>
      </c>
    </row>
    <row r="19" spans="1:42" x14ac:dyDescent="0.25">
      <c r="B19" s="171">
        <v>1</v>
      </c>
      <c r="C19" s="171"/>
      <c r="D19" s="171"/>
      <c r="E19" s="171"/>
      <c r="F19" s="168"/>
      <c r="G19" s="14">
        <v>2</v>
      </c>
      <c r="H19" s="1">
        <v>4</v>
      </c>
      <c r="I19" s="1">
        <v>5</v>
      </c>
      <c r="J19" s="1" t="s">
        <v>19</v>
      </c>
      <c r="K19" s="1" t="s">
        <v>20</v>
      </c>
    </row>
    <row r="20" spans="1:42" ht="15.75" customHeight="1" x14ac:dyDescent="0.25">
      <c r="B20" s="172" t="s">
        <v>40</v>
      </c>
      <c r="C20" s="174"/>
      <c r="D20" s="174"/>
      <c r="E20" s="174"/>
      <c r="F20" s="175"/>
      <c r="G20" s="114">
        <v>0</v>
      </c>
      <c r="H20" s="114">
        <v>0</v>
      </c>
      <c r="I20" s="114">
        <v>0</v>
      </c>
      <c r="J20" s="30"/>
      <c r="K20" s="30"/>
    </row>
    <row r="21" spans="1:42" x14ac:dyDescent="0.25">
      <c r="B21" s="172" t="s">
        <v>41</v>
      </c>
      <c r="C21" s="173"/>
      <c r="D21" s="173"/>
      <c r="E21" s="173"/>
      <c r="F21" s="173"/>
      <c r="G21" s="114">
        <v>0</v>
      </c>
      <c r="H21" s="114">
        <v>0</v>
      </c>
      <c r="I21" s="114">
        <v>0</v>
      </c>
      <c r="J21" s="30"/>
      <c r="K21" s="30"/>
    </row>
    <row r="22" spans="1:42" s="117" customFormat="1" ht="15" customHeight="1" x14ac:dyDescent="0.25">
      <c r="A22" s="44"/>
      <c r="B22" s="165" t="s">
        <v>43</v>
      </c>
      <c r="C22" s="166"/>
      <c r="D22" s="166"/>
      <c r="E22" s="166"/>
      <c r="F22" s="167"/>
      <c r="G22" s="112">
        <f>+G20-G21</f>
        <v>0</v>
      </c>
      <c r="H22" s="112">
        <f t="shared" ref="H22:I22" si="5">+H20-H21</f>
        <v>0</v>
      </c>
      <c r="I22" s="112">
        <f t="shared" si="5"/>
        <v>0</v>
      </c>
      <c r="J22" s="26"/>
      <c r="K22" s="26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</row>
    <row r="23" spans="1:42" s="117" customFormat="1" ht="15" customHeight="1" x14ac:dyDescent="0.25">
      <c r="A23" s="44"/>
      <c r="B23" s="165" t="s">
        <v>48</v>
      </c>
      <c r="C23" s="166"/>
      <c r="D23" s="166"/>
      <c r="E23" s="166"/>
      <c r="F23" s="167"/>
      <c r="G23" s="112">
        <v>28726.639999999999</v>
      </c>
      <c r="H23" s="112">
        <v>-127668.2600000001</v>
      </c>
      <c r="I23" s="112">
        <v>-127668.2600000001</v>
      </c>
      <c r="J23" s="26">
        <f t="shared" ref="J23:J24" si="6">+I23/G23*100</f>
        <v>-444.42461770677005</v>
      </c>
      <c r="K23" s="26">
        <f t="shared" ref="K23:K24" si="7">+I23/H23*100</f>
        <v>100</v>
      </c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</row>
    <row r="24" spans="1:42" x14ac:dyDescent="0.25">
      <c r="B24" s="162" t="s">
        <v>49</v>
      </c>
      <c r="C24" s="163"/>
      <c r="D24" s="163"/>
      <c r="E24" s="163"/>
      <c r="F24" s="163"/>
      <c r="G24" s="112">
        <f>+G15+G23</f>
        <v>-118498.40000000027</v>
      </c>
      <c r="H24" s="112">
        <f t="shared" ref="H24:I24" si="8">+H15+H23</f>
        <v>-147536.35999999996</v>
      </c>
      <c r="I24" s="112">
        <f t="shared" si="8"/>
        <v>-110449.70000000016</v>
      </c>
      <c r="J24" s="26">
        <f t="shared" si="6"/>
        <v>93.207756391647393</v>
      </c>
      <c r="K24" s="26">
        <f t="shared" si="7"/>
        <v>74.862698252824046</v>
      </c>
    </row>
    <row r="25" spans="1:42" x14ac:dyDescent="0.25">
      <c r="B25" s="118"/>
      <c r="C25" s="119"/>
      <c r="D25" s="119"/>
      <c r="E25" s="119"/>
      <c r="F25" s="119"/>
      <c r="G25" s="120"/>
      <c r="H25" s="120"/>
      <c r="I25" s="120"/>
      <c r="J25" s="121"/>
      <c r="K25" s="122"/>
    </row>
    <row r="26" spans="1:42" x14ac:dyDescent="0.25">
      <c r="B26" s="176" t="s">
        <v>53</v>
      </c>
      <c r="C26" s="176"/>
      <c r="D26" s="176"/>
      <c r="E26" s="176"/>
      <c r="F26" s="176"/>
      <c r="G26" s="176"/>
      <c r="H26" s="176"/>
      <c r="I26" s="176"/>
      <c r="J26" s="176"/>
      <c r="K26" s="176"/>
    </row>
    <row r="27" spans="1:42" x14ac:dyDescent="0.25">
      <c r="B27" s="123"/>
      <c r="C27" s="124"/>
      <c r="D27" s="124"/>
      <c r="E27" s="124"/>
      <c r="F27" s="124"/>
      <c r="G27" s="125"/>
      <c r="H27" s="125"/>
      <c r="I27" s="125"/>
      <c r="J27" s="125"/>
    </row>
    <row r="28" spans="1:42" ht="29.25" customHeight="1" x14ac:dyDescent="0.25">
      <c r="B28" s="177" t="s">
        <v>57</v>
      </c>
      <c r="C28" s="177"/>
      <c r="D28" s="177"/>
      <c r="E28" s="177"/>
      <c r="F28" s="177"/>
      <c r="G28" s="177"/>
      <c r="H28" s="177"/>
      <c r="I28" s="177"/>
      <c r="J28" s="177"/>
      <c r="K28" s="177"/>
    </row>
    <row r="29" spans="1:42" x14ac:dyDescent="0.25">
      <c r="B29" s="177" t="s">
        <v>58</v>
      </c>
      <c r="C29" s="177"/>
      <c r="D29" s="177"/>
      <c r="E29" s="177"/>
      <c r="F29" s="177"/>
      <c r="G29" s="177"/>
      <c r="H29" s="177"/>
      <c r="I29" s="177"/>
      <c r="J29" s="177"/>
      <c r="K29" s="177"/>
    </row>
    <row r="30" spans="1:42" ht="15" customHeight="1" x14ac:dyDescent="0.25">
      <c r="B30" s="177" t="s">
        <v>60</v>
      </c>
      <c r="C30" s="177"/>
      <c r="D30" s="177"/>
      <c r="E30" s="177"/>
      <c r="F30" s="177"/>
      <c r="G30" s="177"/>
      <c r="H30" s="177"/>
      <c r="I30" s="177"/>
      <c r="J30" s="177"/>
      <c r="K30" s="177"/>
    </row>
    <row r="31" spans="1:42" ht="36.75" customHeight="1" x14ac:dyDescent="0.25">
      <c r="B31" s="177"/>
      <c r="C31" s="177"/>
      <c r="D31" s="177"/>
      <c r="E31" s="177"/>
      <c r="F31" s="177"/>
      <c r="G31" s="177"/>
      <c r="H31" s="177"/>
      <c r="I31" s="177"/>
      <c r="J31" s="177"/>
      <c r="K31" s="177"/>
    </row>
    <row r="32" spans="1:42" ht="15" customHeight="1" x14ac:dyDescent="0.25">
      <c r="B32" s="161" t="s">
        <v>61</v>
      </c>
      <c r="C32" s="161"/>
      <c r="D32" s="161"/>
      <c r="E32" s="161"/>
      <c r="F32" s="161"/>
      <c r="G32" s="161"/>
      <c r="H32" s="161"/>
      <c r="I32" s="161"/>
      <c r="J32" s="161"/>
      <c r="K32" s="161"/>
    </row>
    <row r="33" spans="2:11" x14ac:dyDescent="0.25">
      <c r="B33" s="161"/>
      <c r="C33" s="161"/>
      <c r="D33" s="161"/>
      <c r="E33" s="161"/>
      <c r="F33" s="161"/>
      <c r="G33" s="161"/>
      <c r="H33" s="161"/>
      <c r="I33" s="161"/>
      <c r="J33" s="161"/>
      <c r="K33" s="161"/>
    </row>
  </sheetData>
  <mergeCells count="26">
    <mergeCell ref="B1:K1"/>
    <mergeCell ref="B2:K2"/>
    <mergeCell ref="B4:K4"/>
    <mergeCell ref="B13:F13"/>
    <mergeCell ref="B14:F14"/>
    <mergeCell ref="B8:F8"/>
    <mergeCell ref="B9:F9"/>
    <mergeCell ref="B10:F10"/>
    <mergeCell ref="B6:F6"/>
    <mergeCell ref="B7:F7"/>
    <mergeCell ref="B11:F11"/>
    <mergeCell ref="B32:K33"/>
    <mergeCell ref="B15:F15"/>
    <mergeCell ref="B24:F24"/>
    <mergeCell ref="B3:D3"/>
    <mergeCell ref="B23:F23"/>
    <mergeCell ref="B18:F18"/>
    <mergeCell ref="B19:F19"/>
    <mergeCell ref="B21:F21"/>
    <mergeCell ref="B22:F22"/>
    <mergeCell ref="B20:F20"/>
    <mergeCell ref="B26:K26"/>
    <mergeCell ref="B29:K29"/>
    <mergeCell ref="B28:K28"/>
    <mergeCell ref="B30:K31"/>
    <mergeCell ref="B17:F17"/>
  </mergeCells>
  <pageMargins left="0.7" right="0.7" top="0.75" bottom="0.75" header="0.3" footer="0.3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2:K113"/>
  <sheetViews>
    <sheetView showGridLines="0" zoomScaleNormal="100" workbookViewId="0">
      <pane ySplit="9" topLeftCell="A10" activePane="bottomLeft" state="frozen"/>
      <selection pane="bottomLeft"/>
    </sheetView>
  </sheetViews>
  <sheetFormatPr defaultRowHeight="12.75" x14ac:dyDescent="0.25"/>
  <cols>
    <col min="1" max="1" width="5.7109375" style="44" customWidth="1"/>
    <col min="2" max="2" width="5.5703125" style="44" bestFit="1" customWidth="1"/>
    <col min="3" max="3" width="59.85546875" style="44" bestFit="1" customWidth="1"/>
    <col min="4" max="6" width="25.28515625" style="44" customWidth="1"/>
    <col min="7" max="8" width="15.7109375" style="44" customWidth="1"/>
    <col min="9" max="9" width="9.140625" style="44"/>
    <col min="10" max="10" width="10.140625" style="44" bestFit="1" customWidth="1"/>
    <col min="11" max="16384" width="9.140625" style="44"/>
  </cols>
  <sheetData>
    <row r="2" spans="2:8" x14ac:dyDescent="0.25">
      <c r="B2" s="188" t="s">
        <v>12</v>
      </c>
      <c r="C2" s="188"/>
      <c r="D2" s="188"/>
      <c r="E2" s="188"/>
      <c r="F2" s="188"/>
      <c r="G2" s="188"/>
      <c r="H2" s="188"/>
    </row>
    <row r="3" spans="2:8" x14ac:dyDescent="0.25">
      <c r="B3" s="61"/>
      <c r="C3" s="61"/>
      <c r="D3" s="61"/>
      <c r="E3" s="61"/>
    </row>
    <row r="4" spans="2:8" x14ac:dyDescent="0.25">
      <c r="B4" s="188" t="s">
        <v>50</v>
      </c>
      <c r="C4" s="188"/>
      <c r="D4" s="188"/>
      <c r="E4" s="188"/>
      <c r="F4" s="188"/>
      <c r="G4" s="188"/>
      <c r="H4" s="188"/>
    </row>
    <row r="5" spans="2:8" x14ac:dyDescent="0.25">
      <c r="B5" s="61"/>
      <c r="C5" s="61"/>
      <c r="D5" s="61"/>
      <c r="E5" s="61"/>
    </row>
    <row r="6" spans="2:8" x14ac:dyDescent="0.25">
      <c r="B6" s="188" t="s">
        <v>18</v>
      </c>
      <c r="C6" s="188"/>
      <c r="D6" s="188"/>
      <c r="E6" s="188"/>
      <c r="F6" s="188"/>
      <c r="G6" s="188"/>
      <c r="H6" s="188"/>
    </row>
    <row r="7" spans="2:8" x14ac:dyDescent="0.25">
      <c r="B7" s="40"/>
      <c r="C7" s="40"/>
      <c r="D7" s="40"/>
      <c r="E7" s="40"/>
      <c r="F7" s="2"/>
      <c r="G7" s="2"/>
    </row>
    <row r="8" spans="2:8" ht="25.5" customHeight="1" x14ac:dyDescent="0.25">
      <c r="B8" s="186" t="s">
        <v>7</v>
      </c>
      <c r="C8" s="187"/>
      <c r="D8" s="16" t="s">
        <v>54</v>
      </c>
      <c r="E8" s="16" t="s">
        <v>55</v>
      </c>
      <c r="F8" s="16" t="s">
        <v>56</v>
      </c>
      <c r="G8" s="16" t="s">
        <v>17</v>
      </c>
      <c r="H8" s="16" t="s">
        <v>36</v>
      </c>
    </row>
    <row r="9" spans="2:8" ht="16.5" customHeight="1" x14ac:dyDescent="0.25">
      <c r="B9" s="186">
        <v>1</v>
      </c>
      <c r="C9" s="187"/>
      <c r="D9" s="16">
        <v>2</v>
      </c>
      <c r="E9" s="16">
        <v>4</v>
      </c>
      <c r="F9" s="16">
        <v>5</v>
      </c>
      <c r="G9" s="16" t="s">
        <v>19</v>
      </c>
      <c r="H9" s="16" t="s">
        <v>20</v>
      </c>
    </row>
    <row r="10" spans="2:8" x14ac:dyDescent="0.25">
      <c r="B10" s="25"/>
      <c r="C10" s="106" t="s">
        <v>21</v>
      </c>
      <c r="D10" s="100">
        <f>+D11+D35</f>
        <v>879115.42999999993</v>
      </c>
      <c r="E10" s="100">
        <f t="shared" ref="E10" si="0">+E11+E35</f>
        <v>2042930.54</v>
      </c>
      <c r="F10" s="101">
        <f>+F11+F35</f>
        <v>995779.83</v>
      </c>
      <c r="G10" s="98">
        <f>+F10/D10*100</f>
        <v>113.27065775651329</v>
      </c>
      <c r="H10" s="98">
        <f>+F10/E10*100</f>
        <v>48.74271594177646</v>
      </c>
    </row>
    <row r="11" spans="2:8" s="102" customFormat="1" ht="15.75" customHeight="1" x14ac:dyDescent="0.25">
      <c r="B11" s="107" t="s">
        <v>63</v>
      </c>
      <c r="C11" s="107" t="s">
        <v>2</v>
      </c>
      <c r="D11" s="108">
        <f>+D12+D20+D23+D26+D31</f>
        <v>879115.42999999993</v>
      </c>
      <c r="E11" s="108">
        <f>+E12+E20+E23+E26+E31</f>
        <v>2017083.01</v>
      </c>
      <c r="F11" s="65">
        <f>+F12+F20+F23+F26+F31</f>
        <v>995779.83</v>
      </c>
      <c r="G11" s="109">
        <f>+F11/D11*100</f>
        <v>113.27065775651329</v>
      </c>
      <c r="H11" s="109">
        <f>+F11/E11*100</f>
        <v>49.367320286932568</v>
      </c>
    </row>
    <row r="12" spans="2:8" s="102" customFormat="1" x14ac:dyDescent="0.25">
      <c r="B12" s="23" t="s">
        <v>64</v>
      </c>
      <c r="C12" s="23" t="s">
        <v>22</v>
      </c>
      <c r="D12" s="103">
        <f>+D13+D16+D18</f>
        <v>832570.52999999991</v>
      </c>
      <c r="E12" s="103">
        <f>+E13+E16+E18</f>
        <v>1998212.01</v>
      </c>
      <c r="F12" s="104">
        <f>+F13+F16+F18</f>
        <v>957999.59</v>
      </c>
      <c r="G12" s="96">
        <f t="shared" ref="G12:G34" si="1">+F12/D12*100</f>
        <v>115.06527741259352</v>
      </c>
      <c r="H12" s="96">
        <f t="shared" ref="H12:H38" si="2">+F12/E12*100</f>
        <v>47.94284015938829</v>
      </c>
    </row>
    <row r="13" spans="2:8" x14ac:dyDescent="0.25">
      <c r="B13" s="4" t="s">
        <v>65</v>
      </c>
      <c r="C13" s="4" t="s">
        <v>66</v>
      </c>
      <c r="D13" s="41">
        <f>+D14+D15</f>
        <v>827959.34</v>
      </c>
      <c r="E13" s="41">
        <f>+E14+E15</f>
        <v>1933991.21</v>
      </c>
      <c r="F13" s="47">
        <f>+F14+F15</f>
        <v>902303.38</v>
      </c>
      <c r="G13" s="97">
        <f t="shared" si="1"/>
        <v>108.97918972687717</v>
      </c>
      <c r="H13" s="97">
        <f t="shared" si="2"/>
        <v>46.654988674948527</v>
      </c>
    </row>
    <row r="14" spans="2:8" ht="25.5" x14ac:dyDescent="0.25">
      <c r="B14" s="4" t="s">
        <v>67</v>
      </c>
      <c r="C14" s="8" t="s">
        <v>68</v>
      </c>
      <c r="D14" s="41">
        <v>827959.34</v>
      </c>
      <c r="E14" s="41">
        <v>1922991.21</v>
      </c>
      <c r="F14" s="47">
        <v>902211.89</v>
      </c>
      <c r="G14" s="97">
        <f t="shared" si="1"/>
        <v>108.96813966734165</v>
      </c>
      <c r="H14" s="97">
        <f t="shared" si="2"/>
        <v>46.917109413100235</v>
      </c>
    </row>
    <row r="15" spans="2:8" ht="25.5" x14ac:dyDescent="0.25">
      <c r="B15" s="4" t="s">
        <v>69</v>
      </c>
      <c r="C15" s="8" t="s">
        <v>70</v>
      </c>
      <c r="D15" s="41">
        <v>0</v>
      </c>
      <c r="E15" s="41">
        <v>11000</v>
      </c>
      <c r="F15" s="47">
        <v>91.49</v>
      </c>
      <c r="G15" s="97"/>
      <c r="H15" s="97">
        <f t="shared" si="2"/>
        <v>0.83172727272727265</v>
      </c>
    </row>
    <row r="16" spans="2:8" x14ac:dyDescent="0.25">
      <c r="B16" s="4" t="s">
        <v>71</v>
      </c>
      <c r="C16" s="8" t="s">
        <v>72</v>
      </c>
      <c r="D16" s="41">
        <f>+D17</f>
        <v>0</v>
      </c>
      <c r="E16" s="41">
        <f>+E17</f>
        <v>64220.800000000003</v>
      </c>
      <c r="F16" s="47">
        <f>+F17</f>
        <v>44672.2</v>
      </c>
      <c r="G16" s="97"/>
      <c r="H16" s="97">
        <f t="shared" si="2"/>
        <v>69.560329363695246</v>
      </c>
    </row>
    <row r="17" spans="2:8" x14ac:dyDescent="0.25">
      <c r="B17" s="4" t="s">
        <v>73</v>
      </c>
      <c r="C17" s="8" t="s">
        <v>74</v>
      </c>
      <c r="D17" s="41">
        <v>0</v>
      </c>
      <c r="E17" s="41">
        <v>64220.800000000003</v>
      </c>
      <c r="F17" s="47">
        <v>44672.2</v>
      </c>
      <c r="G17" s="97"/>
      <c r="H17" s="97">
        <f t="shared" si="2"/>
        <v>69.560329363695246</v>
      </c>
    </row>
    <row r="18" spans="2:8" x14ac:dyDescent="0.25">
      <c r="B18" s="4">
        <v>639</v>
      </c>
      <c r="C18" s="8" t="s">
        <v>75</v>
      </c>
      <c r="D18" s="41">
        <f>+D19</f>
        <v>4611.1899999999996</v>
      </c>
      <c r="E18" s="41">
        <v>0</v>
      </c>
      <c r="F18" s="47">
        <f>+F19</f>
        <v>11024.01</v>
      </c>
      <c r="G18" s="97">
        <f t="shared" si="1"/>
        <v>239.070825535274</v>
      </c>
      <c r="H18" s="97"/>
    </row>
    <row r="19" spans="2:8" x14ac:dyDescent="0.25">
      <c r="B19" s="4">
        <v>6393</v>
      </c>
      <c r="C19" s="8" t="s">
        <v>75</v>
      </c>
      <c r="D19" s="41">
        <v>4611.1899999999996</v>
      </c>
      <c r="E19" s="41">
        <v>0</v>
      </c>
      <c r="F19" s="47">
        <v>11024.01</v>
      </c>
      <c r="G19" s="97">
        <f t="shared" si="1"/>
        <v>239.070825535274</v>
      </c>
      <c r="H19" s="97"/>
    </row>
    <row r="20" spans="2:8" s="102" customFormat="1" x14ac:dyDescent="0.25">
      <c r="B20" s="24">
        <v>64</v>
      </c>
      <c r="C20" s="23" t="s">
        <v>76</v>
      </c>
      <c r="D20" s="103">
        <f t="shared" ref="D20:F21" si="3">+D21</f>
        <v>5.18</v>
      </c>
      <c r="E20" s="103">
        <f t="shared" si="3"/>
        <v>10</v>
      </c>
      <c r="F20" s="104">
        <f t="shared" si="3"/>
        <v>0</v>
      </c>
      <c r="G20" s="96">
        <f t="shared" si="1"/>
        <v>0</v>
      </c>
      <c r="H20" s="96">
        <f t="shared" si="2"/>
        <v>0</v>
      </c>
    </row>
    <row r="21" spans="2:8" x14ac:dyDescent="0.25">
      <c r="B21" s="4">
        <v>641</v>
      </c>
      <c r="C21" s="8" t="s">
        <v>77</v>
      </c>
      <c r="D21" s="41">
        <f t="shared" si="3"/>
        <v>5.18</v>
      </c>
      <c r="E21" s="41">
        <f t="shared" si="3"/>
        <v>10</v>
      </c>
      <c r="F21" s="47">
        <f t="shared" si="3"/>
        <v>0</v>
      </c>
      <c r="G21" s="97">
        <f t="shared" si="1"/>
        <v>0</v>
      </c>
      <c r="H21" s="97">
        <f t="shared" si="2"/>
        <v>0</v>
      </c>
    </row>
    <row r="22" spans="2:8" x14ac:dyDescent="0.25">
      <c r="B22" s="4">
        <v>6413</v>
      </c>
      <c r="C22" s="8" t="s">
        <v>78</v>
      </c>
      <c r="D22" s="41">
        <v>5.18</v>
      </c>
      <c r="E22" s="41">
        <v>10</v>
      </c>
      <c r="F22" s="47">
        <v>0</v>
      </c>
      <c r="G22" s="97">
        <f t="shared" si="1"/>
        <v>0</v>
      </c>
      <c r="H22" s="97">
        <f t="shared" si="2"/>
        <v>0</v>
      </c>
    </row>
    <row r="23" spans="2:8" s="102" customFormat="1" ht="25.5" x14ac:dyDescent="0.25">
      <c r="B23" s="24" t="s">
        <v>79</v>
      </c>
      <c r="C23" s="23" t="s">
        <v>80</v>
      </c>
      <c r="D23" s="103">
        <f t="shared" ref="D23:F24" si="4">+D24</f>
        <v>375</v>
      </c>
      <c r="E23" s="103">
        <f t="shared" si="4"/>
        <v>2380</v>
      </c>
      <c r="F23" s="104">
        <f t="shared" si="4"/>
        <v>920</v>
      </c>
      <c r="G23" s="96">
        <f t="shared" si="1"/>
        <v>245.33333333333331</v>
      </c>
      <c r="H23" s="96">
        <f t="shared" si="2"/>
        <v>38.655462184873954</v>
      </c>
    </row>
    <row r="24" spans="2:8" x14ac:dyDescent="0.25">
      <c r="B24" s="4" t="s">
        <v>81</v>
      </c>
      <c r="C24" s="8" t="s">
        <v>82</v>
      </c>
      <c r="D24" s="41">
        <f t="shared" si="4"/>
        <v>375</v>
      </c>
      <c r="E24" s="41">
        <f t="shared" si="4"/>
        <v>2380</v>
      </c>
      <c r="F24" s="47">
        <f t="shared" si="4"/>
        <v>920</v>
      </c>
      <c r="G24" s="97">
        <f t="shared" si="1"/>
        <v>245.33333333333331</v>
      </c>
      <c r="H24" s="97">
        <f t="shared" si="2"/>
        <v>38.655462184873954</v>
      </c>
    </row>
    <row r="25" spans="2:8" x14ac:dyDescent="0.25">
      <c r="B25" s="4" t="s">
        <v>83</v>
      </c>
      <c r="C25" s="8" t="s">
        <v>84</v>
      </c>
      <c r="D25" s="41">
        <v>375</v>
      </c>
      <c r="E25" s="41">
        <v>2380</v>
      </c>
      <c r="F25" s="47">
        <v>920</v>
      </c>
      <c r="G25" s="97">
        <f t="shared" si="1"/>
        <v>245.33333333333331</v>
      </c>
      <c r="H25" s="97">
        <f t="shared" si="2"/>
        <v>38.655462184873954</v>
      </c>
    </row>
    <row r="26" spans="2:8" s="102" customFormat="1" ht="25.5" x14ac:dyDescent="0.25">
      <c r="B26" s="24" t="s">
        <v>85</v>
      </c>
      <c r="C26" s="23" t="s">
        <v>86</v>
      </c>
      <c r="D26" s="103">
        <f>+D27+D29</f>
        <v>7181.98</v>
      </c>
      <c r="E26" s="103">
        <f>+E27+E29</f>
        <v>16481</v>
      </c>
      <c r="F26" s="104">
        <f>+F27+F29</f>
        <v>7585.5</v>
      </c>
      <c r="G26" s="96">
        <f t="shared" si="1"/>
        <v>105.61850631719945</v>
      </c>
      <c r="H26" s="96">
        <f t="shared" si="2"/>
        <v>46.025726594260057</v>
      </c>
    </row>
    <row r="27" spans="2:8" x14ac:dyDescent="0.25">
      <c r="B27" s="4" t="s">
        <v>87</v>
      </c>
      <c r="C27" s="8" t="s">
        <v>23</v>
      </c>
      <c r="D27" s="41">
        <f>+D28</f>
        <v>5706.98</v>
      </c>
      <c r="E27" s="41">
        <f>+E28</f>
        <v>9981</v>
      </c>
      <c r="F27" s="47">
        <f>+F28</f>
        <v>6685.5</v>
      </c>
      <c r="G27" s="97">
        <f t="shared" si="1"/>
        <v>117.14602118808899</v>
      </c>
      <c r="H27" s="97">
        <f t="shared" si="2"/>
        <v>66.982266305981369</v>
      </c>
    </row>
    <row r="28" spans="2:8" x14ac:dyDescent="0.25">
      <c r="B28" s="4" t="s">
        <v>88</v>
      </c>
      <c r="C28" s="8" t="s">
        <v>89</v>
      </c>
      <c r="D28" s="41">
        <v>5706.98</v>
      </c>
      <c r="E28" s="41">
        <v>9981</v>
      </c>
      <c r="F28" s="47">
        <v>6685.5</v>
      </c>
      <c r="G28" s="97">
        <f t="shared" si="1"/>
        <v>117.14602118808899</v>
      </c>
      <c r="H28" s="97">
        <f t="shared" si="2"/>
        <v>66.982266305981369</v>
      </c>
    </row>
    <row r="29" spans="2:8" ht="25.5" x14ac:dyDescent="0.25">
      <c r="B29" s="4" t="s">
        <v>90</v>
      </c>
      <c r="C29" s="8" t="s">
        <v>91</v>
      </c>
      <c r="D29" s="41">
        <f>+D30</f>
        <v>1475</v>
      </c>
      <c r="E29" s="41">
        <f>+E30</f>
        <v>6500</v>
      </c>
      <c r="F29" s="47">
        <f>+F30</f>
        <v>900</v>
      </c>
      <c r="G29" s="97">
        <f t="shared" si="1"/>
        <v>61.016949152542374</v>
      </c>
      <c r="H29" s="97">
        <f t="shared" si="2"/>
        <v>13.846153846153847</v>
      </c>
    </row>
    <row r="30" spans="2:8" x14ac:dyDescent="0.25">
      <c r="B30" s="4" t="s">
        <v>92</v>
      </c>
      <c r="C30" s="8" t="s">
        <v>93</v>
      </c>
      <c r="D30" s="41">
        <v>1475</v>
      </c>
      <c r="E30" s="41">
        <v>6500</v>
      </c>
      <c r="F30" s="47">
        <v>900</v>
      </c>
      <c r="G30" s="97">
        <f t="shared" si="1"/>
        <v>61.016949152542374</v>
      </c>
      <c r="H30" s="97">
        <f t="shared" si="2"/>
        <v>13.846153846153847</v>
      </c>
    </row>
    <row r="31" spans="2:8" x14ac:dyDescent="0.25">
      <c r="B31" s="24">
        <v>67</v>
      </c>
      <c r="C31" s="23" t="s">
        <v>94</v>
      </c>
      <c r="D31" s="103">
        <f>+D32</f>
        <v>38982.74</v>
      </c>
      <c r="E31" s="103">
        <f>+E32</f>
        <v>0</v>
      </c>
      <c r="F31" s="104">
        <f>+F32</f>
        <v>29274.74</v>
      </c>
      <c r="G31" s="96">
        <f t="shared" si="1"/>
        <v>75.096670988237364</v>
      </c>
      <c r="H31" s="96"/>
    </row>
    <row r="32" spans="2:8" x14ac:dyDescent="0.25">
      <c r="B32" s="4">
        <v>671</v>
      </c>
      <c r="C32" s="8" t="s">
        <v>104</v>
      </c>
      <c r="D32" s="41">
        <f>+D33+D34</f>
        <v>38982.74</v>
      </c>
      <c r="E32" s="41">
        <f t="shared" ref="E32:F32" si="5">+E33+E34</f>
        <v>0</v>
      </c>
      <c r="F32" s="47">
        <f t="shared" si="5"/>
        <v>29274.74</v>
      </c>
      <c r="G32" s="97">
        <f t="shared" si="1"/>
        <v>75.096670988237364</v>
      </c>
      <c r="H32" s="97"/>
    </row>
    <row r="33" spans="2:11" x14ac:dyDescent="0.25">
      <c r="B33" s="4">
        <v>6711</v>
      </c>
      <c r="C33" s="8" t="s">
        <v>95</v>
      </c>
      <c r="D33" s="41">
        <v>36787.64</v>
      </c>
      <c r="E33" s="41">
        <v>0</v>
      </c>
      <c r="F33" s="47">
        <v>29274.74</v>
      </c>
      <c r="G33" s="97">
        <f t="shared" si="1"/>
        <v>79.577651624295555</v>
      </c>
      <c r="H33" s="97"/>
    </row>
    <row r="34" spans="2:11" ht="25.5" x14ac:dyDescent="0.25">
      <c r="B34" s="4">
        <v>6712</v>
      </c>
      <c r="C34" s="8" t="s">
        <v>521</v>
      </c>
      <c r="D34" s="41">
        <v>2195.1</v>
      </c>
      <c r="E34" s="41">
        <v>0</v>
      </c>
      <c r="F34" s="47">
        <v>0</v>
      </c>
      <c r="G34" s="97">
        <f t="shared" si="1"/>
        <v>0</v>
      </c>
      <c r="H34" s="97"/>
    </row>
    <row r="35" spans="2:11" x14ac:dyDescent="0.25">
      <c r="B35" s="110" t="s">
        <v>96</v>
      </c>
      <c r="C35" s="107" t="s">
        <v>97</v>
      </c>
      <c r="D35" s="108">
        <f t="shared" ref="D35:F37" si="6">+D36</f>
        <v>0</v>
      </c>
      <c r="E35" s="108">
        <f t="shared" si="6"/>
        <v>25847.53</v>
      </c>
      <c r="F35" s="65">
        <f t="shared" si="6"/>
        <v>0</v>
      </c>
      <c r="G35" s="109"/>
      <c r="H35" s="109">
        <f t="shared" si="2"/>
        <v>0</v>
      </c>
    </row>
    <row r="36" spans="2:11" s="102" customFormat="1" x14ac:dyDescent="0.25">
      <c r="B36" s="24" t="s">
        <v>98</v>
      </c>
      <c r="C36" s="23" t="s">
        <v>99</v>
      </c>
      <c r="D36" s="103">
        <f t="shared" si="6"/>
        <v>0</v>
      </c>
      <c r="E36" s="103">
        <f t="shared" si="6"/>
        <v>25847.53</v>
      </c>
      <c r="F36" s="104">
        <f t="shared" si="6"/>
        <v>0</v>
      </c>
      <c r="G36" s="96"/>
      <c r="H36" s="96">
        <f t="shared" si="2"/>
        <v>0</v>
      </c>
    </row>
    <row r="37" spans="2:11" x14ac:dyDescent="0.25">
      <c r="B37" s="4" t="s">
        <v>100</v>
      </c>
      <c r="C37" s="8" t="s">
        <v>101</v>
      </c>
      <c r="D37" s="41">
        <f t="shared" si="6"/>
        <v>0</v>
      </c>
      <c r="E37" s="41">
        <f t="shared" si="6"/>
        <v>25847.53</v>
      </c>
      <c r="F37" s="47">
        <f t="shared" si="6"/>
        <v>0</v>
      </c>
      <c r="G37" s="97"/>
      <c r="H37" s="97">
        <f t="shared" si="2"/>
        <v>0</v>
      </c>
    </row>
    <row r="38" spans="2:11" x14ac:dyDescent="0.25">
      <c r="B38" s="4" t="s">
        <v>102</v>
      </c>
      <c r="C38" s="8" t="s">
        <v>103</v>
      </c>
      <c r="D38" s="41">
        <v>0</v>
      </c>
      <c r="E38" s="41">
        <v>25847.53</v>
      </c>
      <c r="F38" s="66">
        <v>0</v>
      </c>
      <c r="G38" s="99"/>
      <c r="H38" s="97">
        <f t="shared" si="2"/>
        <v>0</v>
      </c>
    </row>
    <row r="39" spans="2:11" ht="15.75" customHeight="1" x14ac:dyDescent="0.25"/>
    <row r="40" spans="2:11" ht="25.5" customHeight="1" x14ac:dyDescent="0.25">
      <c r="B40" s="186" t="s">
        <v>7</v>
      </c>
      <c r="C40" s="187"/>
      <c r="D40" s="16" t="s">
        <v>54</v>
      </c>
      <c r="E40" s="16" t="s">
        <v>55</v>
      </c>
      <c r="F40" s="16" t="s">
        <v>56</v>
      </c>
      <c r="G40" s="16" t="s">
        <v>17</v>
      </c>
      <c r="H40" s="16" t="s">
        <v>36</v>
      </c>
    </row>
    <row r="41" spans="2:11" ht="12.75" customHeight="1" x14ac:dyDescent="0.25">
      <c r="B41" s="186">
        <v>1</v>
      </c>
      <c r="C41" s="187"/>
      <c r="D41" s="16">
        <v>2</v>
      </c>
      <c r="E41" s="16">
        <v>4</v>
      </c>
      <c r="F41" s="16">
        <v>5</v>
      </c>
      <c r="G41" s="16" t="s">
        <v>19</v>
      </c>
      <c r="H41" s="16" t="s">
        <v>20</v>
      </c>
    </row>
    <row r="42" spans="2:11" x14ac:dyDescent="0.25">
      <c r="B42" s="25"/>
      <c r="C42" s="106" t="s">
        <v>8</v>
      </c>
      <c r="D42" s="100">
        <f>+D43+D94+D109</f>
        <v>1026340.4700000002</v>
      </c>
      <c r="E42" s="100">
        <f t="shared" ref="E42" si="7">+E43+E94+E109</f>
        <v>2181573.2399999998</v>
      </c>
      <c r="F42" s="101">
        <f>+F43+F94+F109</f>
        <v>1145618.55</v>
      </c>
      <c r="G42" s="98">
        <f t="shared" ref="G42" si="8">+F42/D42*100</f>
        <v>111.62168729447059</v>
      </c>
      <c r="H42" s="98">
        <f t="shared" ref="H42" si="9">+F42/E42*100</f>
        <v>52.513412293231113</v>
      </c>
    </row>
    <row r="43" spans="2:11" x14ac:dyDescent="0.25">
      <c r="B43" s="107" t="s">
        <v>105</v>
      </c>
      <c r="C43" s="107" t="s">
        <v>3</v>
      </c>
      <c r="D43" s="108">
        <f>+D44+D54+D83+D87+D90</f>
        <v>1022044.9400000002</v>
      </c>
      <c r="E43" s="108">
        <f>+E44+E54+E83+E87+E90</f>
        <v>1943101.96</v>
      </c>
      <c r="F43" s="65">
        <f>+F44+F54+F83+F87+F90</f>
        <v>976423.14</v>
      </c>
      <c r="G43" s="109">
        <f t="shared" ref="G43:G55" si="10">+F43/D43*100</f>
        <v>95.536223681123047</v>
      </c>
      <c r="H43" s="109">
        <f t="shared" ref="H43:H55" si="11">+F43/E43*100</f>
        <v>50.250741345554509</v>
      </c>
      <c r="J43" s="105"/>
      <c r="K43" s="48"/>
    </row>
    <row r="44" spans="2:11" x14ac:dyDescent="0.25">
      <c r="B44" s="24" t="s">
        <v>106</v>
      </c>
      <c r="C44" s="23" t="s">
        <v>4</v>
      </c>
      <c r="D44" s="103">
        <f>+D45+D49+D51</f>
        <v>892237.04</v>
      </c>
      <c r="E44" s="103">
        <f>+E45+E49+E51</f>
        <v>1651659</v>
      </c>
      <c r="F44" s="104">
        <f>+F45+F49+F51</f>
        <v>841220.91</v>
      </c>
      <c r="G44" s="96">
        <f t="shared" si="10"/>
        <v>94.282222356516371</v>
      </c>
      <c r="H44" s="96">
        <f t="shared" si="11"/>
        <v>50.931875768545446</v>
      </c>
      <c r="J44" s="48"/>
    </row>
    <row r="45" spans="2:11" x14ac:dyDescent="0.25">
      <c r="B45" s="4" t="s">
        <v>107</v>
      </c>
      <c r="C45" s="4" t="s">
        <v>25</v>
      </c>
      <c r="D45" s="41">
        <f>+D46+D47+D48</f>
        <v>746903.85000000009</v>
      </c>
      <c r="E45" s="41">
        <f>+E46+E47+E48</f>
        <v>1316086</v>
      </c>
      <c r="F45" s="47">
        <f>+F46+F47+F48</f>
        <v>703495.53</v>
      </c>
      <c r="G45" s="97">
        <f>+F45/D45*100</f>
        <v>94.188231858759323</v>
      </c>
      <c r="H45" s="97">
        <f>+F45/E45*100</f>
        <v>53.453613973554923</v>
      </c>
      <c r="J45" s="105"/>
    </row>
    <row r="46" spans="2:11" x14ac:dyDescent="0.25">
      <c r="B46" s="4" t="s">
        <v>108</v>
      </c>
      <c r="C46" s="4" t="s">
        <v>26</v>
      </c>
      <c r="D46" s="41">
        <v>688192.93</v>
      </c>
      <c r="E46" s="41">
        <v>1259150</v>
      </c>
      <c r="F46" s="47">
        <v>679437.66</v>
      </c>
      <c r="G46" s="97">
        <f t="shared" si="10"/>
        <v>98.727788441534841</v>
      </c>
      <c r="H46" s="97">
        <f t="shared" si="11"/>
        <v>53.960025413969746</v>
      </c>
      <c r="J46" s="105"/>
    </row>
    <row r="47" spans="2:11" x14ac:dyDescent="0.25">
      <c r="B47" s="4" t="s">
        <v>109</v>
      </c>
      <c r="C47" s="4" t="s">
        <v>110</v>
      </c>
      <c r="D47" s="41">
        <v>15640.36</v>
      </c>
      <c r="E47" s="41">
        <v>17000</v>
      </c>
      <c r="F47" s="47">
        <v>21481.53</v>
      </c>
      <c r="G47" s="97">
        <f t="shared" si="10"/>
        <v>137.34677462667096</v>
      </c>
      <c r="H47" s="97">
        <f t="shared" si="11"/>
        <v>126.36194117647057</v>
      </c>
      <c r="I47" s="48"/>
    </row>
    <row r="48" spans="2:11" x14ac:dyDescent="0.25">
      <c r="B48" s="4" t="s">
        <v>111</v>
      </c>
      <c r="C48" s="4" t="s">
        <v>112</v>
      </c>
      <c r="D48" s="41">
        <v>43070.559999999998</v>
      </c>
      <c r="E48" s="41">
        <v>39936</v>
      </c>
      <c r="F48" s="47">
        <v>2576.34</v>
      </c>
      <c r="G48" s="97">
        <f t="shared" si="10"/>
        <v>5.9816728642488055</v>
      </c>
      <c r="H48" s="97">
        <f t="shared" si="11"/>
        <v>6.451171875</v>
      </c>
    </row>
    <row r="49" spans="2:8" x14ac:dyDescent="0.25">
      <c r="B49" s="4" t="s">
        <v>113</v>
      </c>
      <c r="C49" s="15" t="s">
        <v>114</v>
      </c>
      <c r="D49" s="41">
        <f>+D50</f>
        <v>22066.94</v>
      </c>
      <c r="E49" s="41">
        <f>+E50</f>
        <v>104733</v>
      </c>
      <c r="F49" s="47">
        <f>+F50</f>
        <v>21648.639999999999</v>
      </c>
      <c r="G49" s="97">
        <f t="shared" si="10"/>
        <v>98.104404144842931</v>
      </c>
      <c r="H49" s="97">
        <f t="shared" si="11"/>
        <v>20.670314036645564</v>
      </c>
    </row>
    <row r="50" spans="2:8" x14ac:dyDescent="0.25">
      <c r="B50" s="4" t="s">
        <v>115</v>
      </c>
      <c r="C50" s="4" t="s">
        <v>114</v>
      </c>
      <c r="D50" s="41">
        <v>22066.94</v>
      </c>
      <c r="E50" s="41">
        <v>104733</v>
      </c>
      <c r="F50" s="47">
        <v>21648.639999999999</v>
      </c>
      <c r="G50" s="97">
        <f t="shared" si="10"/>
        <v>98.104404144842931</v>
      </c>
      <c r="H50" s="97">
        <f t="shared" si="11"/>
        <v>20.670314036645564</v>
      </c>
    </row>
    <row r="51" spans="2:8" x14ac:dyDescent="0.25">
      <c r="B51" s="4" t="s">
        <v>116</v>
      </c>
      <c r="C51" s="4" t="s">
        <v>117</v>
      </c>
      <c r="D51" s="41">
        <f>+D52+D53</f>
        <v>123266.25</v>
      </c>
      <c r="E51" s="41">
        <f>+E52+E53</f>
        <v>230840</v>
      </c>
      <c r="F51" s="47">
        <f>+F52</f>
        <v>116076.74</v>
      </c>
      <c r="G51" s="97">
        <f t="shared" si="10"/>
        <v>94.167495157839227</v>
      </c>
      <c r="H51" s="97">
        <f t="shared" si="11"/>
        <v>50.284500086640108</v>
      </c>
    </row>
    <row r="52" spans="2:8" x14ac:dyDescent="0.25">
      <c r="B52" s="4" t="s">
        <v>118</v>
      </c>
      <c r="C52" s="4" t="s">
        <v>119</v>
      </c>
      <c r="D52" s="41">
        <v>123266.25</v>
      </c>
      <c r="E52" s="45">
        <v>230690</v>
      </c>
      <c r="F52" s="47">
        <v>116076.74</v>
      </c>
      <c r="G52" s="97">
        <f t="shared" si="10"/>
        <v>94.167495157839227</v>
      </c>
      <c r="H52" s="97">
        <f t="shared" si="11"/>
        <v>50.317196237374837</v>
      </c>
    </row>
    <row r="53" spans="2:8" x14ac:dyDescent="0.25">
      <c r="B53" s="4">
        <v>3133</v>
      </c>
      <c r="C53" s="4" t="s">
        <v>222</v>
      </c>
      <c r="D53" s="41">
        <v>0</v>
      </c>
      <c r="E53" s="45">
        <v>150</v>
      </c>
      <c r="F53" s="47">
        <v>0</v>
      </c>
      <c r="G53" s="97"/>
      <c r="H53" s="97">
        <f t="shared" ref="H53" si="12">+F53/E53*100</f>
        <v>0</v>
      </c>
    </row>
    <row r="54" spans="2:8" x14ac:dyDescent="0.25">
      <c r="B54" s="24" t="s">
        <v>120</v>
      </c>
      <c r="C54" s="23" t="s">
        <v>13</v>
      </c>
      <c r="D54" s="103">
        <f>+D55+D59+D66+D76</f>
        <v>68525.030000000013</v>
      </c>
      <c r="E54" s="103">
        <f>+E55+E59+E66+E76</f>
        <v>167476.13999999998</v>
      </c>
      <c r="F54" s="104">
        <f>+F55+F59+F66+F76</f>
        <v>76266.740000000005</v>
      </c>
      <c r="G54" s="96">
        <f t="shared" si="10"/>
        <v>111.29763824984826</v>
      </c>
      <c r="H54" s="96">
        <f t="shared" si="11"/>
        <v>45.538868999488528</v>
      </c>
    </row>
    <row r="55" spans="2:8" x14ac:dyDescent="0.25">
      <c r="B55" s="4" t="s">
        <v>121</v>
      </c>
      <c r="C55" s="4" t="s">
        <v>27</v>
      </c>
      <c r="D55" s="41">
        <f>SUM(D56:D58)</f>
        <v>18539.7</v>
      </c>
      <c r="E55" s="45">
        <f>SUM(E56:E58)</f>
        <v>73926.600000000006</v>
      </c>
      <c r="F55" s="47">
        <f>SUM(F56:F58)</f>
        <v>38095.360000000001</v>
      </c>
      <c r="G55" s="97">
        <f t="shared" si="10"/>
        <v>205.47991607199685</v>
      </c>
      <c r="H55" s="97">
        <f t="shared" si="11"/>
        <v>51.531329724348197</v>
      </c>
    </row>
    <row r="56" spans="2:8" x14ac:dyDescent="0.25">
      <c r="B56" s="4" t="s">
        <v>122</v>
      </c>
      <c r="C56" s="4" t="s">
        <v>28</v>
      </c>
      <c r="D56" s="41">
        <v>7566.87</v>
      </c>
      <c r="E56" s="45">
        <v>55841.599999999999</v>
      </c>
      <c r="F56" s="47">
        <v>28238.74</v>
      </c>
      <c r="G56" s="97">
        <f t="shared" ref="G56:G108" si="13">+F56/D56*100</f>
        <v>373.18917861678614</v>
      </c>
      <c r="H56" s="97">
        <f t="shared" ref="H56:H111" si="14">+F56/E56*100</f>
        <v>50.56936047677717</v>
      </c>
    </row>
    <row r="57" spans="2:8" x14ac:dyDescent="0.25">
      <c r="B57" s="4" t="s">
        <v>123</v>
      </c>
      <c r="C57" s="4" t="s">
        <v>124</v>
      </c>
      <c r="D57" s="41">
        <v>10872.83</v>
      </c>
      <c r="E57" s="45">
        <v>17355</v>
      </c>
      <c r="F57" s="47">
        <v>9430.1200000000008</v>
      </c>
      <c r="G57" s="97">
        <f t="shared" si="13"/>
        <v>86.731053460782519</v>
      </c>
      <c r="H57" s="97">
        <f t="shared" si="14"/>
        <v>54.336617689426681</v>
      </c>
    </row>
    <row r="58" spans="2:8" x14ac:dyDescent="0.25">
      <c r="B58" s="4" t="s">
        <v>125</v>
      </c>
      <c r="C58" s="4" t="s">
        <v>126</v>
      </c>
      <c r="D58" s="41">
        <v>100</v>
      </c>
      <c r="E58" s="45">
        <v>730</v>
      </c>
      <c r="F58" s="47">
        <v>426.5</v>
      </c>
      <c r="G58" s="97">
        <f t="shared" si="13"/>
        <v>426.49999999999994</v>
      </c>
      <c r="H58" s="97">
        <f t="shared" si="14"/>
        <v>58.42465753424657</v>
      </c>
    </row>
    <row r="59" spans="2:8" x14ac:dyDescent="0.25">
      <c r="B59" s="4" t="s">
        <v>127</v>
      </c>
      <c r="C59" s="4" t="s">
        <v>128</v>
      </c>
      <c r="D59" s="41">
        <f>SUM(D60:D65)</f>
        <v>28155.590000000004</v>
      </c>
      <c r="E59" s="45">
        <f>SUM(E60:E65)</f>
        <v>40947.709999999992</v>
      </c>
      <c r="F59" s="47">
        <f>SUM(F60:F65)</f>
        <v>19071.510000000002</v>
      </c>
      <c r="G59" s="97">
        <f t="shared" si="13"/>
        <v>67.736140496434274</v>
      </c>
      <c r="H59" s="97">
        <f t="shared" si="14"/>
        <v>46.575278568691644</v>
      </c>
    </row>
    <row r="60" spans="2:8" x14ac:dyDescent="0.25">
      <c r="B60" s="4" t="s">
        <v>129</v>
      </c>
      <c r="C60" s="4" t="s">
        <v>130</v>
      </c>
      <c r="D60" s="41">
        <v>7244.63</v>
      </c>
      <c r="E60" s="45">
        <v>8186.69</v>
      </c>
      <c r="F60" s="47">
        <v>6746.47</v>
      </c>
      <c r="G60" s="97">
        <f t="shared" si="13"/>
        <v>93.123734407416265</v>
      </c>
      <c r="H60" s="97">
        <f t="shared" si="14"/>
        <v>82.407786297026036</v>
      </c>
    </row>
    <row r="61" spans="2:8" x14ac:dyDescent="0.25">
      <c r="B61" s="4" t="s">
        <v>131</v>
      </c>
      <c r="C61" s="4" t="s">
        <v>132</v>
      </c>
      <c r="D61" s="41">
        <v>5054.0600000000004</v>
      </c>
      <c r="E61" s="45">
        <v>8140</v>
      </c>
      <c r="F61" s="47">
        <v>3964.11</v>
      </c>
      <c r="G61" s="97">
        <f t="shared" si="13"/>
        <v>78.434169756591729</v>
      </c>
      <c r="H61" s="97">
        <f t="shared" si="14"/>
        <v>48.699140049140048</v>
      </c>
    </row>
    <row r="62" spans="2:8" x14ac:dyDescent="0.25">
      <c r="B62" s="4" t="s">
        <v>133</v>
      </c>
      <c r="C62" s="4" t="s">
        <v>134</v>
      </c>
      <c r="D62" s="41">
        <v>11450.26</v>
      </c>
      <c r="E62" s="45">
        <v>17840.599999999999</v>
      </c>
      <c r="F62" s="47">
        <v>8288.25</v>
      </c>
      <c r="G62" s="97">
        <f t="shared" si="13"/>
        <v>72.384819209345466</v>
      </c>
      <c r="H62" s="97">
        <f t="shared" si="14"/>
        <v>46.457237985269558</v>
      </c>
    </row>
    <row r="63" spans="2:8" x14ac:dyDescent="0.25">
      <c r="B63" s="4" t="s">
        <v>135</v>
      </c>
      <c r="C63" s="4" t="s">
        <v>136</v>
      </c>
      <c r="D63" s="41">
        <v>4141.74</v>
      </c>
      <c r="E63" s="45">
        <v>4600</v>
      </c>
      <c r="F63" s="47">
        <v>0</v>
      </c>
      <c r="G63" s="97">
        <f t="shared" si="13"/>
        <v>0</v>
      </c>
      <c r="H63" s="97">
        <f t="shared" si="14"/>
        <v>0</v>
      </c>
    </row>
    <row r="64" spans="2:8" x14ac:dyDescent="0.25">
      <c r="B64" s="4" t="s">
        <v>137</v>
      </c>
      <c r="C64" s="4" t="s">
        <v>138</v>
      </c>
      <c r="D64" s="41">
        <v>264.89999999999998</v>
      </c>
      <c r="E64" s="45">
        <v>1897</v>
      </c>
      <c r="F64" s="47">
        <v>0</v>
      </c>
      <c r="G64" s="97">
        <f t="shared" si="13"/>
        <v>0</v>
      </c>
      <c r="H64" s="97">
        <f t="shared" si="14"/>
        <v>0</v>
      </c>
    </row>
    <row r="65" spans="2:8" x14ac:dyDescent="0.25">
      <c r="B65" s="4" t="s">
        <v>139</v>
      </c>
      <c r="C65" s="4" t="s">
        <v>140</v>
      </c>
      <c r="D65" s="41">
        <v>0</v>
      </c>
      <c r="E65" s="45">
        <v>283.42</v>
      </c>
      <c r="F65" s="47">
        <v>72.680000000000007</v>
      </c>
      <c r="G65" s="97"/>
      <c r="H65" s="97">
        <f t="shared" si="14"/>
        <v>25.643920683085174</v>
      </c>
    </row>
    <row r="66" spans="2:8" x14ac:dyDescent="0.25">
      <c r="B66" s="4" t="s">
        <v>141</v>
      </c>
      <c r="C66" s="4" t="s">
        <v>142</v>
      </c>
      <c r="D66" s="41">
        <f>SUM(D67:D75)</f>
        <v>18352.72</v>
      </c>
      <c r="E66" s="45">
        <f>SUM(E67:E75)</f>
        <v>41572.28</v>
      </c>
      <c r="F66" s="47">
        <f>SUM(F67:F75)</f>
        <v>15931.619999999999</v>
      </c>
      <c r="G66" s="97">
        <f t="shared" si="13"/>
        <v>86.807949993243497</v>
      </c>
      <c r="H66" s="97">
        <f t="shared" si="14"/>
        <v>38.322699645051941</v>
      </c>
    </row>
    <row r="67" spans="2:8" x14ac:dyDescent="0.25">
      <c r="B67" s="4" t="s">
        <v>143</v>
      </c>
      <c r="C67" s="4" t="s">
        <v>144</v>
      </c>
      <c r="D67" s="41">
        <v>1255.28</v>
      </c>
      <c r="E67" s="45">
        <v>1908</v>
      </c>
      <c r="F67" s="47">
        <v>1216.57</v>
      </c>
      <c r="G67" s="97">
        <f t="shared" si="13"/>
        <v>96.916225861959077</v>
      </c>
      <c r="H67" s="97">
        <f t="shared" si="14"/>
        <v>63.761530398322854</v>
      </c>
    </row>
    <row r="68" spans="2:8" x14ac:dyDescent="0.25">
      <c r="B68" s="4" t="s">
        <v>145</v>
      </c>
      <c r="C68" s="4" t="s">
        <v>146</v>
      </c>
      <c r="D68" s="41">
        <v>3476.71</v>
      </c>
      <c r="E68" s="45">
        <v>12452</v>
      </c>
      <c r="F68" s="47">
        <v>0</v>
      </c>
      <c r="G68" s="97">
        <f t="shared" si="13"/>
        <v>0</v>
      </c>
      <c r="H68" s="97">
        <f t="shared" si="14"/>
        <v>0</v>
      </c>
    </row>
    <row r="69" spans="2:8" x14ac:dyDescent="0.25">
      <c r="B69" s="4" t="s">
        <v>147</v>
      </c>
      <c r="C69" s="4" t="s">
        <v>148</v>
      </c>
      <c r="D69" s="41">
        <v>387.5</v>
      </c>
      <c r="E69" s="45">
        <v>745.88</v>
      </c>
      <c r="F69" s="47">
        <v>489.64</v>
      </c>
      <c r="G69" s="97">
        <f t="shared" si="13"/>
        <v>126.35870967741936</v>
      </c>
      <c r="H69" s="97">
        <f t="shared" si="14"/>
        <v>65.64594840993189</v>
      </c>
    </row>
    <row r="70" spans="2:8" x14ac:dyDescent="0.25">
      <c r="B70" s="4" t="s">
        <v>149</v>
      </c>
      <c r="C70" s="4" t="s">
        <v>150</v>
      </c>
      <c r="D70" s="41">
        <v>6613.01</v>
      </c>
      <c r="E70" s="45">
        <v>12200.16</v>
      </c>
      <c r="F70" s="47">
        <v>8188.59</v>
      </c>
      <c r="G70" s="97">
        <f t="shared" si="13"/>
        <v>123.82545920843913</v>
      </c>
      <c r="H70" s="97">
        <f t="shared" si="14"/>
        <v>67.118709918558451</v>
      </c>
    </row>
    <row r="71" spans="2:8" x14ac:dyDescent="0.25">
      <c r="B71" s="4">
        <v>3235</v>
      </c>
      <c r="C71" s="4" t="s">
        <v>221</v>
      </c>
      <c r="D71" s="41">
        <v>1136.8499999999999</v>
      </c>
      <c r="E71" s="45">
        <v>1933.34</v>
      </c>
      <c r="F71" s="47">
        <v>1121.55</v>
      </c>
      <c r="G71" s="97">
        <f t="shared" si="13"/>
        <v>98.654176012666582</v>
      </c>
      <c r="H71" s="97">
        <f t="shared" si="14"/>
        <v>58.011006858597035</v>
      </c>
    </row>
    <row r="72" spans="2:8" x14ac:dyDescent="0.25">
      <c r="B72" s="4" t="s">
        <v>151</v>
      </c>
      <c r="C72" s="4" t="s">
        <v>152</v>
      </c>
      <c r="D72" s="41">
        <v>2400</v>
      </c>
      <c r="E72" s="45">
        <v>3008.58</v>
      </c>
      <c r="F72" s="47">
        <v>1600</v>
      </c>
      <c r="G72" s="97">
        <f t="shared" si="13"/>
        <v>66.666666666666657</v>
      </c>
      <c r="H72" s="97">
        <f t="shared" si="14"/>
        <v>53.181235001229823</v>
      </c>
    </row>
    <row r="73" spans="2:8" x14ac:dyDescent="0.25">
      <c r="B73" s="4" t="s">
        <v>153</v>
      </c>
      <c r="C73" s="4" t="s">
        <v>154</v>
      </c>
      <c r="D73" s="41">
        <v>1898.96</v>
      </c>
      <c r="E73" s="45">
        <v>4553.1099999999997</v>
      </c>
      <c r="F73" s="47">
        <v>1599.88</v>
      </c>
      <c r="G73" s="97">
        <f t="shared" si="13"/>
        <v>84.250326494502261</v>
      </c>
      <c r="H73" s="97">
        <f t="shared" si="14"/>
        <v>35.138180276777859</v>
      </c>
    </row>
    <row r="74" spans="2:8" x14ac:dyDescent="0.25">
      <c r="B74" s="4" t="s">
        <v>155</v>
      </c>
      <c r="C74" s="4" t="s">
        <v>156</v>
      </c>
      <c r="D74" s="41">
        <v>184.76</v>
      </c>
      <c r="E74" s="45">
        <v>1128.01</v>
      </c>
      <c r="F74" s="47">
        <v>952.48</v>
      </c>
      <c r="G74" s="97">
        <f t="shared" si="13"/>
        <v>515.52284044165401</v>
      </c>
      <c r="H74" s="97">
        <f t="shared" si="14"/>
        <v>84.438967739647694</v>
      </c>
    </row>
    <row r="75" spans="2:8" x14ac:dyDescent="0.25">
      <c r="B75" s="4" t="s">
        <v>157</v>
      </c>
      <c r="C75" s="4" t="s">
        <v>158</v>
      </c>
      <c r="D75" s="41">
        <v>999.65</v>
      </c>
      <c r="E75" s="45">
        <v>3643.2</v>
      </c>
      <c r="F75" s="47">
        <v>762.91</v>
      </c>
      <c r="G75" s="97">
        <f t="shared" si="13"/>
        <v>76.317711198919625</v>
      </c>
      <c r="H75" s="97">
        <f t="shared" si="14"/>
        <v>20.940656565656564</v>
      </c>
    </row>
    <row r="76" spans="2:8" x14ac:dyDescent="0.25">
      <c r="B76" s="4" t="s">
        <v>159</v>
      </c>
      <c r="C76" s="4" t="s">
        <v>160</v>
      </c>
      <c r="D76" s="41">
        <f>SUM(D77:D82)</f>
        <v>3477.0199999999995</v>
      </c>
      <c r="E76" s="45">
        <f>SUM(E77:E82)</f>
        <v>11029.55</v>
      </c>
      <c r="F76" s="47">
        <f>SUM(F77:F82)</f>
        <v>3168.25</v>
      </c>
      <c r="G76" s="97">
        <f t="shared" si="13"/>
        <v>91.119694450995397</v>
      </c>
      <c r="H76" s="97">
        <f t="shared" si="14"/>
        <v>28.725106645330044</v>
      </c>
    </row>
    <row r="77" spans="2:8" x14ac:dyDescent="0.25">
      <c r="B77" s="4" t="s">
        <v>161</v>
      </c>
      <c r="C77" s="4" t="s">
        <v>162</v>
      </c>
      <c r="D77" s="41">
        <v>0</v>
      </c>
      <c r="E77" s="45">
        <v>1773</v>
      </c>
      <c r="F77" s="47">
        <v>0</v>
      </c>
      <c r="G77" s="97"/>
      <c r="H77" s="97">
        <f t="shared" si="14"/>
        <v>0</v>
      </c>
    </row>
    <row r="78" spans="2:8" x14ac:dyDescent="0.25">
      <c r="B78" s="4" t="s">
        <v>163</v>
      </c>
      <c r="C78" s="4" t="s">
        <v>164</v>
      </c>
      <c r="D78" s="41">
        <v>400.13</v>
      </c>
      <c r="E78" s="45">
        <v>1646</v>
      </c>
      <c r="F78" s="47">
        <v>345</v>
      </c>
      <c r="G78" s="97">
        <f t="shared" si="13"/>
        <v>86.221977857196407</v>
      </c>
      <c r="H78" s="97">
        <f t="shared" si="14"/>
        <v>20.959902794653708</v>
      </c>
    </row>
    <row r="79" spans="2:8" x14ac:dyDescent="0.25">
      <c r="B79" s="4" t="s">
        <v>165</v>
      </c>
      <c r="C79" s="4" t="s">
        <v>166</v>
      </c>
      <c r="D79" s="41">
        <v>125</v>
      </c>
      <c r="E79" s="45">
        <v>183.09</v>
      </c>
      <c r="F79" s="47">
        <v>140</v>
      </c>
      <c r="G79" s="97">
        <f t="shared" si="13"/>
        <v>112.00000000000001</v>
      </c>
      <c r="H79" s="97">
        <f t="shared" si="14"/>
        <v>76.46512644054836</v>
      </c>
    </row>
    <row r="80" spans="2:8" x14ac:dyDescent="0.25">
      <c r="B80" s="4" t="s">
        <v>167</v>
      </c>
      <c r="C80" s="4" t="s">
        <v>168</v>
      </c>
      <c r="D80" s="41">
        <v>1305.8</v>
      </c>
      <c r="E80" s="45">
        <v>2133</v>
      </c>
      <c r="F80" s="47">
        <v>1244.92</v>
      </c>
      <c r="G80" s="97">
        <f t="shared" si="13"/>
        <v>95.337724000612653</v>
      </c>
      <c r="H80" s="97">
        <f t="shared" si="14"/>
        <v>58.364744491326768</v>
      </c>
    </row>
    <row r="81" spans="2:8" x14ac:dyDescent="0.25">
      <c r="B81" s="4" t="s">
        <v>169</v>
      </c>
      <c r="C81" s="4" t="s">
        <v>170</v>
      </c>
      <c r="D81" s="41">
        <v>0</v>
      </c>
      <c r="E81" s="45">
        <v>0</v>
      </c>
      <c r="F81" s="47">
        <v>0</v>
      </c>
      <c r="G81" s="97"/>
      <c r="H81" s="97"/>
    </row>
    <row r="82" spans="2:8" x14ac:dyDescent="0.25">
      <c r="B82" s="4" t="s">
        <v>171</v>
      </c>
      <c r="C82" s="4" t="s">
        <v>160</v>
      </c>
      <c r="D82" s="41">
        <v>1646.09</v>
      </c>
      <c r="E82" s="45">
        <v>5294.46</v>
      </c>
      <c r="F82" s="47">
        <v>1438.33</v>
      </c>
      <c r="G82" s="97">
        <f t="shared" si="13"/>
        <v>87.37857589803717</v>
      </c>
      <c r="H82" s="97">
        <f t="shared" si="14"/>
        <v>27.166698775701391</v>
      </c>
    </row>
    <row r="83" spans="2:8" x14ac:dyDescent="0.25">
      <c r="B83" s="24" t="s">
        <v>172</v>
      </c>
      <c r="C83" s="23" t="s">
        <v>173</v>
      </c>
      <c r="D83" s="103">
        <f>+D84</f>
        <v>170.04</v>
      </c>
      <c r="E83" s="103">
        <f>+E84</f>
        <v>100</v>
      </c>
      <c r="F83" s="104">
        <f>+F84</f>
        <v>0</v>
      </c>
      <c r="G83" s="96">
        <f t="shared" si="13"/>
        <v>0</v>
      </c>
      <c r="H83" s="96">
        <f t="shared" si="14"/>
        <v>0</v>
      </c>
    </row>
    <row r="84" spans="2:8" x14ac:dyDescent="0.25">
      <c r="B84" s="4" t="s">
        <v>174</v>
      </c>
      <c r="C84" s="4" t="s">
        <v>175</v>
      </c>
      <c r="D84" s="41">
        <f>SUM(D85:D86)</f>
        <v>170.04</v>
      </c>
      <c r="E84" s="45">
        <f>SUM(E85:E86)</f>
        <v>100</v>
      </c>
      <c r="F84" s="47">
        <f>SUM(F85:F86)</f>
        <v>0</v>
      </c>
      <c r="G84" s="97">
        <f t="shared" si="13"/>
        <v>0</v>
      </c>
      <c r="H84" s="97">
        <f t="shared" si="14"/>
        <v>0</v>
      </c>
    </row>
    <row r="85" spans="2:8" x14ac:dyDescent="0.25">
      <c r="B85" s="4" t="s">
        <v>176</v>
      </c>
      <c r="C85" s="4" t="s">
        <v>177</v>
      </c>
      <c r="D85" s="41">
        <v>170.04</v>
      </c>
      <c r="E85" s="45">
        <v>0</v>
      </c>
      <c r="F85" s="47">
        <v>0</v>
      </c>
      <c r="G85" s="97">
        <f t="shared" si="13"/>
        <v>0</v>
      </c>
      <c r="H85" s="97"/>
    </row>
    <row r="86" spans="2:8" x14ac:dyDescent="0.25">
      <c r="B86" s="4" t="s">
        <v>178</v>
      </c>
      <c r="C86" s="4" t="s">
        <v>179</v>
      </c>
      <c r="D86" s="41">
        <v>0</v>
      </c>
      <c r="E86" s="45">
        <v>100</v>
      </c>
      <c r="F86" s="47">
        <v>0</v>
      </c>
      <c r="G86" s="97"/>
      <c r="H86" s="97">
        <f t="shared" si="14"/>
        <v>0</v>
      </c>
    </row>
    <row r="87" spans="2:8" ht="25.5" x14ac:dyDescent="0.25">
      <c r="B87" s="24" t="s">
        <v>180</v>
      </c>
      <c r="C87" s="23" t="s">
        <v>181</v>
      </c>
      <c r="D87" s="103">
        <f t="shared" ref="D87:F88" si="15">+D88</f>
        <v>59792.81</v>
      </c>
      <c r="E87" s="103">
        <f t="shared" si="15"/>
        <v>121506.82</v>
      </c>
      <c r="F87" s="104">
        <f>+F88</f>
        <v>58015.49</v>
      </c>
      <c r="G87" s="96">
        <f t="shared" si="13"/>
        <v>97.027535584964141</v>
      </c>
      <c r="H87" s="96">
        <f t="shared" si="14"/>
        <v>47.746694383080715</v>
      </c>
    </row>
    <row r="88" spans="2:8" x14ac:dyDescent="0.25">
      <c r="B88" s="4" t="s">
        <v>182</v>
      </c>
      <c r="C88" s="4" t="s">
        <v>183</v>
      </c>
      <c r="D88" s="41">
        <f t="shared" si="15"/>
        <v>59792.81</v>
      </c>
      <c r="E88" s="45">
        <f t="shared" si="15"/>
        <v>121506.82</v>
      </c>
      <c r="F88" s="47">
        <f t="shared" si="15"/>
        <v>58015.49</v>
      </c>
      <c r="G88" s="97">
        <f t="shared" si="13"/>
        <v>97.027535584964141</v>
      </c>
      <c r="H88" s="97">
        <f t="shared" si="14"/>
        <v>47.746694383080715</v>
      </c>
    </row>
    <row r="89" spans="2:8" x14ac:dyDescent="0.25">
      <c r="B89" s="4" t="s">
        <v>184</v>
      </c>
      <c r="C89" s="4" t="s">
        <v>185</v>
      </c>
      <c r="D89" s="41">
        <v>59792.81</v>
      </c>
      <c r="E89" s="45">
        <v>121506.82</v>
      </c>
      <c r="F89" s="47">
        <v>58015.49</v>
      </c>
      <c r="G89" s="97">
        <f t="shared" si="13"/>
        <v>97.027535584964141</v>
      </c>
      <c r="H89" s="97">
        <f t="shared" si="14"/>
        <v>47.746694383080715</v>
      </c>
    </row>
    <row r="90" spans="2:8" x14ac:dyDescent="0.25">
      <c r="B90" s="24" t="s">
        <v>186</v>
      </c>
      <c r="C90" s="23" t="s">
        <v>187</v>
      </c>
      <c r="D90" s="103">
        <f>+D91</f>
        <v>1320.02</v>
      </c>
      <c r="E90" s="103">
        <f>+E91</f>
        <v>2360</v>
      </c>
      <c r="F90" s="104">
        <f>+F91</f>
        <v>920</v>
      </c>
      <c r="G90" s="96">
        <f t="shared" si="13"/>
        <v>69.695913698277295</v>
      </c>
      <c r="H90" s="96">
        <f t="shared" si="14"/>
        <v>38.983050847457626</v>
      </c>
    </row>
    <row r="91" spans="2:8" x14ac:dyDescent="0.25">
      <c r="B91" s="4" t="s">
        <v>188</v>
      </c>
      <c r="C91" s="4" t="s">
        <v>93</v>
      </c>
      <c r="D91" s="41">
        <f>+D92+D93</f>
        <v>1320.02</v>
      </c>
      <c r="E91" s="45">
        <f>+E92+E93</f>
        <v>2360</v>
      </c>
      <c r="F91" s="47">
        <f>+F92+F93</f>
        <v>920</v>
      </c>
      <c r="G91" s="97">
        <f t="shared" si="13"/>
        <v>69.695913698277295</v>
      </c>
      <c r="H91" s="97">
        <f t="shared" si="14"/>
        <v>38.983050847457626</v>
      </c>
    </row>
    <row r="92" spans="2:8" x14ac:dyDescent="0.25">
      <c r="B92" s="4">
        <v>3811</v>
      </c>
      <c r="C92" s="4" t="s">
        <v>189</v>
      </c>
      <c r="D92" s="41">
        <v>375</v>
      </c>
      <c r="E92" s="45">
        <v>1260</v>
      </c>
      <c r="F92" s="47">
        <v>920</v>
      </c>
      <c r="G92" s="97">
        <f t="shared" si="13"/>
        <v>245.33333333333331</v>
      </c>
      <c r="H92" s="97">
        <f t="shared" si="14"/>
        <v>73.015873015873012</v>
      </c>
    </row>
    <row r="93" spans="2:8" x14ac:dyDescent="0.25">
      <c r="B93" s="4" t="s">
        <v>190</v>
      </c>
      <c r="C93" s="4" t="s">
        <v>191</v>
      </c>
      <c r="D93" s="41">
        <v>945.02</v>
      </c>
      <c r="E93" s="45">
        <v>1100</v>
      </c>
      <c r="F93" s="47">
        <v>0</v>
      </c>
      <c r="G93" s="97">
        <f t="shared" si="13"/>
        <v>0</v>
      </c>
      <c r="H93" s="97">
        <f t="shared" si="14"/>
        <v>0</v>
      </c>
    </row>
    <row r="94" spans="2:8" x14ac:dyDescent="0.25">
      <c r="B94" s="110" t="s">
        <v>192</v>
      </c>
      <c r="C94" s="107" t="s">
        <v>5</v>
      </c>
      <c r="D94" s="108">
        <f>+D95+D99+D106</f>
        <v>4295.53</v>
      </c>
      <c r="E94" s="108">
        <f>+E95+E99+E106</f>
        <v>93849.15</v>
      </c>
      <c r="F94" s="65">
        <f>+F95+F99+F106</f>
        <v>2138.13</v>
      </c>
      <c r="G94" s="109">
        <f t="shared" si="13"/>
        <v>49.775697061829391</v>
      </c>
      <c r="H94" s="109">
        <f t="shared" si="14"/>
        <v>2.278262509569879</v>
      </c>
    </row>
    <row r="95" spans="2:8" x14ac:dyDescent="0.25">
      <c r="B95" s="24" t="s">
        <v>193</v>
      </c>
      <c r="C95" s="23" t="s">
        <v>6</v>
      </c>
      <c r="D95" s="103">
        <f>+D96</f>
        <v>0</v>
      </c>
      <c r="E95" s="103">
        <f>+E96</f>
        <v>40369.699999999997</v>
      </c>
      <c r="F95" s="104">
        <f>+F96</f>
        <v>0</v>
      </c>
      <c r="G95" s="96"/>
      <c r="H95" s="96">
        <f t="shared" si="14"/>
        <v>0</v>
      </c>
    </row>
    <row r="96" spans="2:8" x14ac:dyDescent="0.25">
      <c r="B96" s="4" t="s">
        <v>194</v>
      </c>
      <c r="C96" s="4" t="s">
        <v>195</v>
      </c>
      <c r="D96" s="41">
        <f>+D97+D98</f>
        <v>0</v>
      </c>
      <c r="E96" s="45">
        <f>+E97+E98</f>
        <v>40369.699999999997</v>
      </c>
      <c r="F96" s="47">
        <f>+F97</f>
        <v>0</v>
      </c>
      <c r="G96" s="97"/>
      <c r="H96" s="97">
        <f t="shared" si="14"/>
        <v>0</v>
      </c>
    </row>
    <row r="97" spans="2:8" x14ac:dyDescent="0.25">
      <c r="B97" s="4" t="s">
        <v>196</v>
      </c>
      <c r="C97" s="4" t="s">
        <v>197</v>
      </c>
      <c r="D97" s="41">
        <v>0</v>
      </c>
      <c r="E97" s="45">
        <v>2327</v>
      </c>
      <c r="F97" s="47">
        <v>0</v>
      </c>
      <c r="G97" s="97"/>
      <c r="H97" s="97">
        <f t="shared" si="14"/>
        <v>0</v>
      </c>
    </row>
    <row r="98" spans="2:8" x14ac:dyDescent="0.25">
      <c r="B98" s="4" t="s">
        <v>219</v>
      </c>
      <c r="C98" s="4" t="s">
        <v>220</v>
      </c>
      <c r="D98" s="41">
        <v>0</v>
      </c>
      <c r="E98" s="45">
        <v>38042.699999999997</v>
      </c>
      <c r="F98" s="47">
        <v>0</v>
      </c>
      <c r="G98" s="97"/>
      <c r="H98" s="97">
        <f t="shared" ref="H98" si="16">+F98/E98*100</f>
        <v>0</v>
      </c>
    </row>
    <row r="99" spans="2:8" x14ac:dyDescent="0.25">
      <c r="B99" s="24" t="s">
        <v>198</v>
      </c>
      <c r="C99" s="23" t="s">
        <v>199</v>
      </c>
      <c r="D99" s="103">
        <f>+D100+D104</f>
        <v>2100.4299999999998</v>
      </c>
      <c r="E99" s="103">
        <f>+E100+E104</f>
        <v>23479.45</v>
      </c>
      <c r="F99" s="104">
        <f>+F100+F104</f>
        <v>2138.13</v>
      </c>
      <c r="G99" s="96">
        <f t="shared" si="13"/>
        <v>101.79487057412055</v>
      </c>
      <c r="H99" s="96">
        <f t="shared" si="14"/>
        <v>9.1063887782720627</v>
      </c>
    </row>
    <row r="100" spans="2:8" x14ac:dyDescent="0.25">
      <c r="B100" s="4" t="s">
        <v>200</v>
      </c>
      <c r="C100" s="4" t="s">
        <v>201</v>
      </c>
      <c r="D100" s="41">
        <f>+D101+D102+D103</f>
        <v>2100.4299999999998</v>
      </c>
      <c r="E100" s="45">
        <f>+E101+E102+E103</f>
        <v>11064.45</v>
      </c>
      <c r="F100" s="47">
        <f>+F101+F102+F103</f>
        <v>2092.75</v>
      </c>
      <c r="G100" s="97">
        <f t="shared" si="13"/>
        <v>99.634360583309146</v>
      </c>
      <c r="H100" s="97">
        <f t="shared" si="14"/>
        <v>18.914180099327123</v>
      </c>
    </row>
    <row r="101" spans="2:8" x14ac:dyDescent="0.25">
      <c r="B101" s="4" t="s">
        <v>202</v>
      </c>
      <c r="C101" s="4" t="s">
        <v>203</v>
      </c>
      <c r="D101" s="41">
        <v>2100.4299999999998</v>
      </c>
      <c r="E101" s="45">
        <v>3389</v>
      </c>
      <c r="F101" s="47">
        <v>2092.75</v>
      </c>
      <c r="G101" s="97">
        <f t="shared" si="13"/>
        <v>99.634360583309146</v>
      </c>
      <c r="H101" s="97">
        <f t="shared" si="14"/>
        <v>61.751254057244019</v>
      </c>
    </row>
    <row r="102" spans="2:8" x14ac:dyDescent="0.25">
      <c r="B102" s="4" t="s">
        <v>204</v>
      </c>
      <c r="C102" s="4" t="s">
        <v>205</v>
      </c>
      <c r="D102" s="41">
        <v>0</v>
      </c>
      <c r="E102" s="45">
        <v>4688.82</v>
      </c>
      <c r="F102" s="47">
        <v>0</v>
      </c>
      <c r="G102" s="97"/>
      <c r="H102" s="97">
        <f t="shared" si="14"/>
        <v>0</v>
      </c>
    </row>
    <row r="103" spans="2:8" x14ac:dyDescent="0.25">
      <c r="B103" s="4" t="s">
        <v>206</v>
      </c>
      <c r="C103" s="4" t="s">
        <v>207</v>
      </c>
      <c r="D103" s="41">
        <v>0</v>
      </c>
      <c r="E103" s="45">
        <v>2986.63</v>
      </c>
      <c r="F103" s="47">
        <v>0</v>
      </c>
      <c r="G103" s="97"/>
      <c r="H103" s="97">
        <f t="shared" si="14"/>
        <v>0</v>
      </c>
    </row>
    <row r="104" spans="2:8" x14ac:dyDescent="0.25">
      <c r="B104" s="4" t="s">
        <v>208</v>
      </c>
      <c r="C104" s="4" t="s">
        <v>209</v>
      </c>
      <c r="D104" s="41">
        <f>+D105</f>
        <v>0</v>
      </c>
      <c r="E104" s="45">
        <f>+E105</f>
        <v>12415</v>
      </c>
      <c r="F104" s="47">
        <f>+F105</f>
        <v>45.38</v>
      </c>
      <c r="G104" s="97"/>
      <c r="H104" s="97">
        <f t="shared" si="14"/>
        <v>0.36552557390253726</v>
      </c>
    </row>
    <row r="105" spans="2:8" x14ac:dyDescent="0.25">
      <c r="B105" s="4" t="s">
        <v>210</v>
      </c>
      <c r="C105" s="4" t="s">
        <v>211</v>
      </c>
      <c r="D105" s="41">
        <v>0</v>
      </c>
      <c r="E105" s="45">
        <v>12415</v>
      </c>
      <c r="F105" s="47">
        <v>45.38</v>
      </c>
      <c r="G105" s="97"/>
      <c r="H105" s="97">
        <f t="shared" si="14"/>
        <v>0.36552557390253726</v>
      </c>
    </row>
    <row r="106" spans="2:8" x14ac:dyDescent="0.25">
      <c r="B106" s="24" t="s">
        <v>212</v>
      </c>
      <c r="C106" s="23" t="s">
        <v>213</v>
      </c>
      <c r="D106" s="103">
        <f t="shared" ref="D106:F107" si="17">+D107</f>
        <v>2195.1</v>
      </c>
      <c r="E106" s="103">
        <f t="shared" si="17"/>
        <v>30000</v>
      </c>
      <c r="F106" s="104">
        <f t="shared" si="17"/>
        <v>0</v>
      </c>
      <c r="G106" s="96">
        <f t="shared" si="13"/>
        <v>0</v>
      </c>
      <c r="H106" s="96">
        <f t="shared" si="14"/>
        <v>0</v>
      </c>
    </row>
    <row r="107" spans="2:8" x14ac:dyDescent="0.25">
      <c r="B107" s="4" t="s">
        <v>214</v>
      </c>
      <c r="C107" s="4" t="s">
        <v>215</v>
      </c>
      <c r="D107" s="41">
        <f t="shared" si="17"/>
        <v>2195.1</v>
      </c>
      <c r="E107" s="45">
        <f t="shared" si="17"/>
        <v>30000</v>
      </c>
      <c r="F107" s="47">
        <f t="shared" si="17"/>
        <v>0</v>
      </c>
      <c r="G107" s="97">
        <f t="shared" si="13"/>
        <v>0</v>
      </c>
      <c r="H107" s="97">
        <f t="shared" si="14"/>
        <v>0</v>
      </c>
    </row>
    <row r="108" spans="2:8" x14ac:dyDescent="0.25">
      <c r="B108" s="4" t="s">
        <v>216</v>
      </c>
      <c r="C108" s="4" t="s">
        <v>215</v>
      </c>
      <c r="D108" s="41">
        <v>2195.1</v>
      </c>
      <c r="E108" s="45">
        <v>30000</v>
      </c>
      <c r="F108" s="47">
        <v>0</v>
      </c>
      <c r="G108" s="97">
        <f t="shared" si="13"/>
        <v>0</v>
      </c>
      <c r="H108" s="97">
        <f t="shared" si="14"/>
        <v>0</v>
      </c>
    </row>
    <row r="109" spans="2:8" x14ac:dyDescent="0.25">
      <c r="B109" s="110" t="s">
        <v>96</v>
      </c>
      <c r="C109" s="107" t="s">
        <v>97</v>
      </c>
      <c r="D109" s="108">
        <f t="shared" ref="D109:F111" si="18">+D110</f>
        <v>0</v>
      </c>
      <c r="E109" s="108">
        <f t="shared" si="18"/>
        <v>144622.13</v>
      </c>
      <c r="F109" s="65">
        <f t="shared" si="18"/>
        <v>167057.28</v>
      </c>
      <c r="G109" s="109"/>
      <c r="H109" s="109">
        <f t="shared" si="14"/>
        <v>115.51294397337392</v>
      </c>
    </row>
    <row r="110" spans="2:8" x14ac:dyDescent="0.25">
      <c r="B110" s="24" t="s">
        <v>98</v>
      </c>
      <c r="C110" s="23" t="s">
        <v>99</v>
      </c>
      <c r="D110" s="103">
        <f t="shared" si="18"/>
        <v>0</v>
      </c>
      <c r="E110" s="103">
        <f t="shared" si="18"/>
        <v>144622.13</v>
      </c>
      <c r="F110" s="104">
        <f t="shared" si="18"/>
        <v>167057.28</v>
      </c>
      <c r="G110" s="96"/>
      <c r="H110" s="96">
        <f t="shared" si="14"/>
        <v>115.51294397337392</v>
      </c>
    </row>
    <row r="111" spans="2:8" x14ac:dyDescent="0.25">
      <c r="B111" s="4" t="s">
        <v>100</v>
      </c>
      <c r="C111" s="4" t="s">
        <v>101</v>
      </c>
      <c r="D111" s="41">
        <f t="shared" si="18"/>
        <v>0</v>
      </c>
      <c r="E111" s="45">
        <f t="shared" si="18"/>
        <v>144622.13</v>
      </c>
      <c r="F111" s="47">
        <f>+F112</f>
        <v>167057.28</v>
      </c>
      <c r="G111" s="97"/>
      <c r="H111" s="97">
        <f t="shared" si="14"/>
        <v>115.51294397337392</v>
      </c>
    </row>
    <row r="112" spans="2:8" x14ac:dyDescent="0.25">
      <c r="B112" s="4" t="s">
        <v>217</v>
      </c>
      <c r="C112" s="4" t="s">
        <v>218</v>
      </c>
      <c r="D112" s="41">
        <v>0</v>
      </c>
      <c r="E112" s="45">
        <v>144622.13</v>
      </c>
      <c r="F112" s="66">
        <v>167057.28</v>
      </c>
      <c r="G112" s="97"/>
      <c r="H112" s="97">
        <f t="shared" ref="H112" si="19">+F112/E112*100</f>
        <v>115.51294397337392</v>
      </c>
    </row>
    <row r="113" spans="7:8" x14ac:dyDescent="0.25">
      <c r="G113" s="105"/>
      <c r="H113" s="105"/>
    </row>
  </sheetData>
  <mergeCells count="7">
    <mergeCell ref="B40:C40"/>
    <mergeCell ref="B41:C41"/>
    <mergeCell ref="B2:H2"/>
    <mergeCell ref="B4:H4"/>
    <mergeCell ref="B6:H6"/>
    <mergeCell ref="B8:C8"/>
    <mergeCell ref="B9:C9"/>
  </mergeCells>
  <pageMargins left="0.7" right="0.7" top="0.75" bottom="0.75" header="0.3" footer="0.3"/>
  <pageSetup paperSize="9" scale="4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1:K52"/>
  <sheetViews>
    <sheetView showGridLines="0" workbookViewId="0">
      <selection activeCell="J17" sqref="J17"/>
    </sheetView>
  </sheetViews>
  <sheetFormatPr defaultRowHeight="12.75" x14ac:dyDescent="0.25"/>
  <cols>
    <col min="1" max="1" width="5.7109375" style="44" customWidth="1"/>
    <col min="2" max="2" width="12.42578125" style="44" bestFit="1" customWidth="1"/>
    <col min="3" max="3" width="51" style="44" customWidth="1"/>
    <col min="4" max="5" width="25.28515625" style="44" customWidth="1"/>
    <col min="6" max="6" width="25.28515625" style="129" customWidth="1"/>
    <col min="7" max="8" width="15.7109375" style="44" customWidth="1"/>
    <col min="9" max="9" width="9.140625" style="44"/>
    <col min="10" max="10" width="10.7109375" style="105" bestFit="1" customWidth="1"/>
    <col min="11" max="11" width="10.140625" style="44" bestFit="1" customWidth="1"/>
    <col min="12" max="16384" width="9.140625" style="44"/>
  </cols>
  <sheetData>
    <row r="1" spans="2:10" x14ac:dyDescent="0.25">
      <c r="C1" s="33"/>
      <c r="D1" s="33"/>
      <c r="E1" s="33"/>
      <c r="F1" s="128"/>
      <c r="G1" s="2"/>
      <c r="H1" s="2"/>
    </row>
    <row r="2" spans="2:10" x14ac:dyDescent="0.25">
      <c r="C2" s="189" t="s">
        <v>29</v>
      </c>
      <c r="D2" s="189"/>
      <c r="E2" s="189"/>
      <c r="F2" s="189"/>
      <c r="G2" s="189"/>
      <c r="H2" s="189"/>
    </row>
    <row r="3" spans="2:10" x14ac:dyDescent="0.25">
      <c r="C3" s="33"/>
      <c r="D3" s="33"/>
      <c r="E3" s="33"/>
      <c r="F3" s="128"/>
      <c r="G3" s="2"/>
      <c r="H3" s="2"/>
    </row>
    <row r="4" spans="2:10" ht="25.5" x14ac:dyDescent="0.25">
      <c r="C4" s="16" t="s">
        <v>7</v>
      </c>
      <c r="D4" s="16" t="s">
        <v>54</v>
      </c>
      <c r="E4" s="16" t="s">
        <v>55</v>
      </c>
      <c r="F4" s="149" t="s">
        <v>56</v>
      </c>
      <c r="G4" s="16" t="s">
        <v>17</v>
      </c>
      <c r="H4" s="16" t="s">
        <v>36</v>
      </c>
    </row>
    <row r="5" spans="2:10" x14ac:dyDescent="0.25">
      <c r="C5" s="16">
        <v>1</v>
      </c>
      <c r="D5" s="16">
        <v>2</v>
      </c>
      <c r="E5" s="16">
        <v>4</v>
      </c>
      <c r="F5" s="149">
        <v>5</v>
      </c>
      <c r="G5" s="16" t="s">
        <v>19</v>
      </c>
      <c r="H5" s="16" t="s">
        <v>20</v>
      </c>
    </row>
    <row r="6" spans="2:10" ht="12.75" customHeight="1" x14ac:dyDescent="0.25">
      <c r="B6" s="16" t="s">
        <v>263</v>
      </c>
      <c r="C6" s="20" t="s">
        <v>264</v>
      </c>
      <c r="D6" s="46">
        <f>SUM(D7:D26)</f>
        <v>879115.43000000017</v>
      </c>
      <c r="E6" s="46">
        <f>SUM(E7:E26)</f>
        <v>2042930.5399999998</v>
      </c>
      <c r="F6" s="150">
        <f>+F10+F11+F14+F15+F16+F22+F25+F7+F8+F9+F12+F13+F17+F18+F19+F20+F21+F24+F23+F26</f>
        <v>995779.83</v>
      </c>
      <c r="G6" s="29">
        <f>+F6/D6*100</f>
        <v>113.27065775651323</v>
      </c>
      <c r="H6" s="29">
        <f>+F6/E6*100</f>
        <v>48.742715941776467</v>
      </c>
      <c r="J6" s="141"/>
    </row>
    <row r="7" spans="2:10" x14ac:dyDescent="0.25">
      <c r="B7" s="17" t="s">
        <v>223</v>
      </c>
      <c r="C7" s="13" t="s">
        <v>224</v>
      </c>
      <c r="D7" s="41">
        <v>0</v>
      </c>
      <c r="E7" s="144">
        <v>1485</v>
      </c>
      <c r="F7" s="130">
        <v>1277.4335000000001</v>
      </c>
      <c r="G7" s="97"/>
      <c r="H7" s="97">
        <f>+F7/E7*100</f>
        <v>86.022457912457924</v>
      </c>
    </row>
    <row r="8" spans="2:10" x14ac:dyDescent="0.25">
      <c r="B8" s="17" t="s">
        <v>225</v>
      </c>
      <c r="C8" s="13" t="s">
        <v>226</v>
      </c>
      <c r="D8" s="41">
        <v>0</v>
      </c>
      <c r="E8" s="143">
        <v>0</v>
      </c>
      <c r="F8" s="130">
        <v>0</v>
      </c>
      <c r="G8" s="97"/>
      <c r="H8" s="97"/>
    </row>
    <row r="9" spans="2:10" x14ac:dyDescent="0.25">
      <c r="B9" s="17" t="s">
        <v>227</v>
      </c>
      <c r="C9" s="42" t="s">
        <v>228</v>
      </c>
      <c r="D9" s="41">
        <v>38982.74</v>
      </c>
      <c r="E9" s="143">
        <v>0</v>
      </c>
      <c r="F9" s="130">
        <v>0</v>
      </c>
      <c r="G9" s="97">
        <f t="shared" ref="G9:G26" si="0">+F9/D9*100</f>
        <v>0</v>
      </c>
      <c r="H9" s="97"/>
    </row>
    <row r="10" spans="2:10" s="146" customFormat="1" x14ac:dyDescent="0.25">
      <c r="B10" s="142" t="s">
        <v>229</v>
      </c>
      <c r="C10" s="43" t="s">
        <v>230</v>
      </c>
      <c r="D10" s="143">
        <v>5712.16</v>
      </c>
      <c r="E10" s="143">
        <v>31666.45</v>
      </c>
      <c r="F10" s="130">
        <v>6685.5</v>
      </c>
      <c r="G10" s="145">
        <f t="shared" si="0"/>
        <v>117.03978880143413</v>
      </c>
      <c r="H10" s="145">
        <f t="shared" ref="H10:H25" si="1">+F10/E10*100</f>
        <v>21.112249715392789</v>
      </c>
      <c r="J10" s="147"/>
    </row>
    <row r="11" spans="2:10" s="146" customFormat="1" x14ac:dyDescent="0.25">
      <c r="B11" s="142" t="s">
        <v>231</v>
      </c>
      <c r="C11" s="43" t="s">
        <v>232</v>
      </c>
      <c r="D11" s="154">
        <v>0</v>
      </c>
      <c r="E11" s="143">
        <v>2380</v>
      </c>
      <c r="F11" s="130">
        <v>920</v>
      </c>
      <c r="G11" s="145"/>
      <c r="H11" s="145">
        <f t="shared" si="1"/>
        <v>38.655462184873954</v>
      </c>
      <c r="J11" s="147"/>
    </row>
    <row r="12" spans="2:10" x14ac:dyDescent="0.25">
      <c r="B12" s="17" t="s">
        <v>233</v>
      </c>
      <c r="C12" s="13" t="s">
        <v>234</v>
      </c>
      <c r="D12" s="41">
        <v>375</v>
      </c>
      <c r="E12" s="144">
        <v>0</v>
      </c>
      <c r="F12" s="130">
        <v>0</v>
      </c>
      <c r="G12" s="97">
        <f t="shared" si="0"/>
        <v>0</v>
      </c>
      <c r="H12" s="97"/>
    </row>
    <row r="13" spans="2:10" x14ac:dyDescent="0.25">
      <c r="B13" s="17" t="s">
        <v>235</v>
      </c>
      <c r="C13" s="13" t="s">
        <v>236</v>
      </c>
      <c r="D13" s="126">
        <v>0</v>
      </c>
      <c r="E13" s="144">
        <v>3484</v>
      </c>
      <c r="F13" s="130">
        <v>1177.063725</v>
      </c>
      <c r="G13" s="97"/>
      <c r="H13" s="97">
        <f t="shared" si="1"/>
        <v>33.784837112514346</v>
      </c>
    </row>
    <row r="14" spans="2:10" ht="25.5" x14ac:dyDescent="0.25">
      <c r="B14" s="17" t="s">
        <v>237</v>
      </c>
      <c r="C14" s="13" t="s">
        <v>238</v>
      </c>
      <c r="D14" s="126">
        <v>0</v>
      </c>
      <c r="E14" s="144">
        <v>0</v>
      </c>
      <c r="F14" s="130">
        <v>29274.74</v>
      </c>
      <c r="G14" s="97"/>
      <c r="H14" s="97"/>
    </row>
    <row r="15" spans="2:10" s="158" customFormat="1" x14ac:dyDescent="0.25">
      <c r="B15" s="155" t="s">
        <v>239</v>
      </c>
      <c r="C15" s="156" t="s">
        <v>240</v>
      </c>
      <c r="D15" s="126">
        <v>0</v>
      </c>
      <c r="E15" s="160">
        <v>1931491.21</v>
      </c>
      <c r="F15" s="151">
        <f>902211.89+91.49</f>
        <v>902303.38</v>
      </c>
      <c r="G15" s="157"/>
      <c r="H15" s="157">
        <f t="shared" si="1"/>
        <v>46.715375940023044</v>
      </c>
      <c r="J15" s="159"/>
    </row>
    <row r="16" spans="2:10" x14ac:dyDescent="0.25">
      <c r="B16" s="17" t="s">
        <v>241</v>
      </c>
      <c r="C16" s="13" t="s">
        <v>242</v>
      </c>
      <c r="D16" s="126">
        <v>0</v>
      </c>
      <c r="E16" s="144">
        <v>40000</v>
      </c>
      <c r="F16" s="130">
        <v>44672.2</v>
      </c>
      <c r="G16" s="97"/>
      <c r="H16" s="97">
        <f t="shared" si="1"/>
        <v>111.68049999999998</v>
      </c>
    </row>
    <row r="17" spans="2:11" x14ac:dyDescent="0.25">
      <c r="B17" s="17" t="s">
        <v>243</v>
      </c>
      <c r="C17" s="13" t="s">
        <v>244</v>
      </c>
      <c r="D17" s="126">
        <v>827821.50000000012</v>
      </c>
      <c r="E17" s="144">
        <v>0</v>
      </c>
      <c r="F17" s="130">
        <v>0</v>
      </c>
      <c r="G17" s="97">
        <f t="shared" si="0"/>
        <v>0</v>
      </c>
      <c r="H17" s="97"/>
    </row>
    <row r="18" spans="2:11" x14ac:dyDescent="0.25">
      <c r="B18" s="17" t="s">
        <v>245</v>
      </c>
      <c r="C18" s="13" t="s">
        <v>246</v>
      </c>
      <c r="D18" s="126">
        <v>0</v>
      </c>
      <c r="E18" s="144">
        <v>0</v>
      </c>
      <c r="F18" s="130">
        <v>0</v>
      </c>
      <c r="G18" s="97"/>
      <c r="H18" s="97"/>
    </row>
    <row r="19" spans="2:11" x14ac:dyDescent="0.25">
      <c r="B19" s="17" t="s">
        <v>247</v>
      </c>
      <c r="C19" s="13" t="s">
        <v>248</v>
      </c>
      <c r="D19" s="41">
        <v>378.51</v>
      </c>
      <c r="E19" s="144">
        <v>2767.64</v>
      </c>
      <c r="F19" s="130">
        <v>0</v>
      </c>
      <c r="G19" s="97">
        <f t="shared" si="0"/>
        <v>0</v>
      </c>
      <c r="H19" s="97">
        <f t="shared" si="1"/>
        <v>0</v>
      </c>
    </row>
    <row r="20" spans="2:11" x14ac:dyDescent="0.25">
      <c r="B20" s="17" t="s">
        <v>249</v>
      </c>
      <c r="C20" s="13" t="s">
        <v>250</v>
      </c>
      <c r="D20" s="41">
        <v>0</v>
      </c>
      <c r="E20" s="144">
        <v>0</v>
      </c>
      <c r="F20" s="130">
        <v>0</v>
      </c>
      <c r="G20" s="97"/>
      <c r="H20" s="97"/>
    </row>
    <row r="21" spans="2:11" x14ac:dyDescent="0.25">
      <c r="B21" s="17" t="s">
        <v>251</v>
      </c>
      <c r="C21" s="13" t="s">
        <v>252</v>
      </c>
      <c r="D21" s="126">
        <v>0</v>
      </c>
      <c r="E21" s="144">
        <v>6605</v>
      </c>
      <c r="F21" s="130">
        <v>0</v>
      </c>
      <c r="G21" s="97"/>
      <c r="H21" s="97">
        <f t="shared" si="1"/>
        <v>0</v>
      </c>
    </row>
    <row r="22" spans="2:11" x14ac:dyDescent="0.25">
      <c r="B22" s="17" t="s">
        <v>253</v>
      </c>
      <c r="C22" s="13" t="s">
        <v>254</v>
      </c>
      <c r="D22" s="126">
        <v>0</v>
      </c>
      <c r="E22" s="144">
        <v>16551.240000000002</v>
      </c>
      <c r="F22" s="130">
        <v>8569.5127749999992</v>
      </c>
      <c r="G22" s="97"/>
      <c r="H22" s="97">
        <f t="shared" si="1"/>
        <v>51.775654120174671</v>
      </c>
    </row>
    <row r="23" spans="2:11" x14ac:dyDescent="0.25">
      <c r="B23" s="17" t="s">
        <v>255</v>
      </c>
      <c r="C23" s="13" t="s">
        <v>256</v>
      </c>
      <c r="D23" s="126">
        <v>0</v>
      </c>
      <c r="E23" s="144">
        <v>0</v>
      </c>
      <c r="F23" s="130">
        <v>0</v>
      </c>
      <c r="G23" s="97"/>
      <c r="H23" s="97"/>
    </row>
    <row r="24" spans="2:11" ht="25.5" x14ac:dyDescent="0.25">
      <c r="B24" s="17" t="s">
        <v>257</v>
      </c>
      <c r="C24" s="13" t="s">
        <v>258</v>
      </c>
      <c r="D24" s="126">
        <v>4370.5200000000004</v>
      </c>
      <c r="E24" s="144">
        <v>0</v>
      </c>
      <c r="F24" s="130">
        <v>0</v>
      </c>
      <c r="G24" s="97">
        <f t="shared" si="0"/>
        <v>0</v>
      </c>
      <c r="H24" s="97"/>
    </row>
    <row r="25" spans="2:11" x14ac:dyDescent="0.25">
      <c r="B25" s="17" t="s">
        <v>259</v>
      </c>
      <c r="C25" s="13" t="s">
        <v>260</v>
      </c>
      <c r="D25" s="41">
        <v>335</v>
      </c>
      <c r="E25" s="144">
        <v>6500</v>
      </c>
      <c r="F25" s="130">
        <v>900</v>
      </c>
      <c r="G25" s="97">
        <f t="shared" si="0"/>
        <v>268.65671641791045</v>
      </c>
      <c r="H25" s="97">
        <f t="shared" si="1"/>
        <v>13.846153846153847</v>
      </c>
    </row>
    <row r="26" spans="2:11" x14ac:dyDescent="0.25">
      <c r="B26" s="17" t="s">
        <v>261</v>
      </c>
      <c r="C26" s="13" t="s">
        <v>262</v>
      </c>
      <c r="D26" s="41">
        <v>1140</v>
      </c>
      <c r="E26" s="144">
        <v>0</v>
      </c>
      <c r="F26" s="130">
        <v>0</v>
      </c>
      <c r="G26" s="97">
        <f t="shared" si="0"/>
        <v>0</v>
      </c>
      <c r="H26" s="97"/>
    </row>
    <row r="27" spans="2:11" x14ac:dyDescent="0.25">
      <c r="F27" s="146"/>
    </row>
    <row r="29" spans="2:11" ht="25.5" x14ac:dyDescent="0.25">
      <c r="C29" s="16" t="s">
        <v>7</v>
      </c>
      <c r="D29" s="16" t="s">
        <v>54</v>
      </c>
      <c r="E29" s="16" t="s">
        <v>55</v>
      </c>
      <c r="F29" s="149" t="s">
        <v>56</v>
      </c>
      <c r="G29" s="16" t="s">
        <v>17</v>
      </c>
      <c r="H29" s="16" t="s">
        <v>36</v>
      </c>
    </row>
    <row r="30" spans="2:11" x14ac:dyDescent="0.25">
      <c r="C30" s="16">
        <v>1</v>
      </c>
      <c r="D30" s="16">
        <v>2</v>
      </c>
      <c r="E30" s="16">
        <v>4</v>
      </c>
      <c r="F30" s="149">
        <v>5</v>
      </c>
      <c r="G30" s="16" t="s">
        <v>19</v>
      </c>
      <c r="H30" s="16" t="s">
        <v>20</v>
      </c>
    </row>
    <row r="31" spans="2:11" ht="12.75" customHeight="1" x14ac:dyDescent="0.25">
      <c r="B31" s="16" t="s">
        <v>263</v>
      </c>
      <c r="C31" s="20" t="s">
        <v>265</v>
      </c>
      <c r="D31" s="46">
        <f>SUM(D32:D51)</f>
        <v>1026340.47</v>
      </c>
      <c r="E31" s="46">
        <f>SUM(E32:E51)</f>
        <v>2181573.2400000002</v>
      </c>
      <c r="F31" s="150">
        <f>SUM(F32:F51)</f>
        <v>976423.14</v>
      </c>
      <c r="G31" s="29">
        <f>+F31/D31*100</f>
        <v>95.136377112752839</v>
      </c>
      <c r="H31" s="29">
        <f>+F31/E31*100</f>
        <v>44.757751979025926</v>
      </c>
    </row>
    <row r="32" spans="2:11" x14ac:dyDescent="0.25">
      <c r="B32" s="17" t="s">
        <v>223</v>
      </c>
      <c r="C32" s="13" t="s">
        <v>224</v>
      </c>
      <c r="D32" s="41">
        <v>0</v>
      </c>
      <c r="E32" s="45">
        <v>41727.699999999997</v>
      </c>
      <c r="F32" s="148">
        <v>1305.4399999999998</v>
      </c>
      <c r="G32" s="97"/>
      <c r="H32" s="97">
        <f>+F32/E32*100</f>
        <v>3.1284734121458886</v>
      </c>
      <c r="K32" s="105"/>
    </row>
    <row r="33" spans="2:8" x14ac:dyDescent="0.25">
      <c r="B33" s="17" t="s">
        <v>225</v>
      </c>
      <c r="C33" s="13" t="s">
        <v>226</v>
      </c>
      <c r="D33" s="41">
        <v>0</v>
      </c>
      <c r="E33" s="41">
        <v>41328</v>
      </c>
      <c r="F33" s="148">
        <v>10927.880000000001</v>
      </c>
      <c r="G33" s="97"/>
      <c r="H33" s="97">
        <f t="shared" ref="H33:H50" si="2">+F33/E33*100</f>
        <v>26.441831204026329</v>
      </c>
    </row>
    <row r="34" spans="2:8" x14ac:dyDescent="0.25">
      <c r="B34" s="17" t="s">
        <v>227</v>
      </c>
      <c r="C34" s="42" t="s">
        <v>228</v>
      </c>
      <c r="D34" s="41">
        <v>45302.04</v>
      </c>
      <c r="E34" s="41">
        <v>0</v>
      </c>
      <c r="F34" s="148">
        <v>0</v>
      </c>
      <c r="G34" s="97">
        <f t="shared" ref="G34:G51" si="3">+F34/D34*100</f>
        <v>0</v>
      </c>
      <c r="H34" s="97"/>
    </row>
    <row r="35" spans="2:8" x14ac:dyDescent="0.25">
      <c r="B35" s="17" t="s">
        <v>229</v>
      </c>
      <c r="C35" s="43" t="s">
        <v>230</v>
      </c>
      <c r="D35" s="41">
        <v>2543.58</v>
      </c>
      <c r="E35" s="41">
        <v>31666.45</v>
      </c>
      <c r="F35" s="148">
        <v>2092.75</v>
      </c>
      <c r="G35" s="97">
        <f t="shared" si="3"/>
        <v>82.275768798307908</v>
      </c>
      <c r="H35" s="97">
        <f t="shared" si="2"/>
        <v>6.6087294281487186</v>
      </c>
    </row>
    <row r="36" spans="2:8" x14ac:dyDescent="0.25">
      <c r="B36" s="17" t="s">
        <v>231</v>
      </c>
      <c r="C36" s="43" t="s">
        <v>232</v>
      </c>
      <c r="D36" s="41">
        <v>0</v>
      </c>
      <c r="E36" s="41">
        <v>2380</v>
      </c>
      <c r="F36" s="148">
        <v>920</v>
      </c>
      <c r="G36" s="97"/>
      <c r="H36" s="97">
        <f t="shared" si="2"/>
        <v>38.655462184873954</v>
      </c>
    </row>
    <row r="37" spans="2:8" x14ac:dyDescent="0.25">
      <c r="B37" s="17" t="s">
        <v>233</v>
      </c>
      <c r="C37" s="13" t="s">
        <v>234</v>
      </c>
      <c r="D37" s="41">
        <v>375</v>
      </c>
      <c r="E37" s="45">
        <v>0</v>
      </c>
      <c r="F37" s="148">
        <v>0</v>
      </c>
      <c r="G37" s="97">
        <f t="shared" si="3"/>
        <v>0</v>
      </c>
      <c r="H37" s="97"/>
    </row>
    <row r="38" spans="2:8" x14ac:dyDescent="0.25">
      <c r="B38" s="17" t="s">
        <v>235</v>
      </c>
      <c r="C38" s="13" t="s">
        <v>236</v>
      </c>
      <c r="D38" s="41">
        <v>0</v>
      </c>
      <c r="E38" s="45">
        <v>3484</v>
      </c>
      <c r="F38" s="148">
        <v>1389.34</v>
      </c>
      <c r="G38" s="97"/>
      <c r="H38" s="97">
        <f t="shared" si="2"/>
        <v>39.877726750861072</v>
      </c>
    </row>
    <row r="39" spans="2:8" ht="25.5" x14ac:dyDescent="0.25">
      <c r="B39" s="17" t="s">
        <v>237</v>
      </c>
      <c r="C39" s="13" t="s">
        <v>238</v>
      </c>
      <c r="D39" s="41">
        <v>0</v>
      </c>
      <c r="E39" s="45">
        <v>57072</v>
      </c>
      <c r="F39" s="148">
        <v>24753.340000000004</v>
      </c>
      <c r="G39" s="97"/>
      <c r="H39" s="97">
        <f t="shared" si="2"/>
        <v>43.372126436781613</v>
      </c>
    </row>
    <row r="40" spans="2:8" x14ac:dyDescent="0.25">
      <c r="B40" s="17" t="s">
        <v>239</v>
      </c>
      <c r="C40" s="13" t="s">
        <v>240</v>
      </c>
      <c r="D40" s="41">
        <v>0</v>
      </c>
      <c r="E40" s="45">
        <v>1931491.21</v>
      </c>
      <c r="F40" s="148">
        <v>899715.38</v>
      </c>
      <c r="G40" s="97"/>
      <c r="H40" s="97">
        <f t="shared" si="2"/>
        <v>46.581386202632522</v>
      </c>
    </row>
    <row r="41" spans="2:8" x14ac:dyDescent="0.25">
      <c r="B41" s="17" t="s">
        <v>241</v>
      </c>
      <c r="C41" s="13" t="s">
        <v>242</v>
      </c>
      <c r="D41" s="41">
        <v>0</v>
      </c>
      <c r="E41" s="45">
        <v>40000</v>
      </c>
      <c r="F41" s="148">
        <v>23521</v>
      </c>
      <c r="G41" s="97"/>
      <c r="H41" s="97">
        <f t="shared" si="2"/>
        <v>58.802500000000002</v>
      </c>
    </row>
    <row r="42" spans="2:8" x14ac:dyDescent="0.25">
      <c r="B42" s="17" t="s">
        <v>243</v>
      </c>
      <c r="C42" s="13" t="s">
        <v>244</v>
      </c>
      <c r="D42" s="41">
        <v>967703.82</v>
      </c>
      <c r="E42" s="45">
        <v>0</v>
      </c>
      <c r="F42" s="148">
        <v>0</v>
      </c>
      <c r="G42" s="97">
        <f t="shared" si="3"/>
        <v>0</v>
      </c>
      <c r="H42" s="97"/>
    </row>
    <row r="43" spans="2:8" x14ac:dyDescent="0.25">
      <c r="B43" s="17" t="s">
        <v>245</v>
      </c>
      <c r="C43" s="13" t="s">
        <v>246</v>
      </c>
      <c r="D43" s="41">
        <v>0</v>
      </c>
      <c r="E43" s="45">
        <v>0</v>
      </c>
      <c r="F43" s="148">
        <v>0</v>
      </c>
      <c r="G43" s="97"/>
      <c r="H43" s="97"/>
    </row>
    <row r="44" spans="2:8" x14ac:dyDescent="0.25">
      <c r="B44" s="17" t="s">
        <v>247</v>
      </c>
      <c r="C44" s="13" t="s">
        <v>248</v>
      </c>
      <c r="D44" s="41">
        <v>378.51</v>
      </c>
      <c r="E44" s="45">
        <v>2767.64</v>
      </c>
      <c r="F44" s="148">
        <v>245</v>
      </c>
      <c r="G44" s="97">
        <f t="shared" si="3"/>
        <v>64.727484082322789</v>
      </c>
      <c r="H44" s="97">
        <f t="shared" si="2"/>
        <v>8.8523073810177628</v>
      </c>
    </row>
    <row r="45" spans="2:8" x14ac:dyDescent="0.25">
      <c r="B45" s="17" t="s">
        <v>249</v>
      </c>
      <c r="C45" s="13" t="s">
        <v>250</v>
      </c>
      <c r="D45" s="41">
        <v>0</v>
      </c>
      <c r="E45" s="45">
        <v>0</v>
      </c>
      <c r="F45" s="148">
        <v>0</v>
      </c>
      <c r="G45" s="97"/>
      <c r="H45" s="97"/>
    </row>
    <row r="46" spans="2:8" x14ac:dyDescent="0.25">
      <c r="B46" s="17" t="s">
        <v>251</v>
      </c>
      <c r="C46" s="13" t="s">
        <v>252</v>
      </c>
      <c r="D46" s="41">
        <v>0</v>
      </c>
      <c r="E46" s="45">
        <v>6605</v>
      </c>
      <c r="F46" s="148">
        <v>3836.79</v>
      </c>
      <c r="G46" s="97"/>
      <c r="H46" s="97">
        <f t="shared" si="2"/>
        <v>58.089174867524605</v>
      </c>
    </row>
    <row r="47" spans="2:8" x14ac:dyDescent="0.25">
      <c r="B47" s="17" t="s">
        <v>253</v>
      </c>
      <c r="C47" s="13" t="s">
        <v>254</v>
      </c>
      <c r="D47" s="41">
        <v>0</v>
      </c>
      <c r="E47" s="45">
        <v>16551.240000000002</v>
      </c>
      <c r="F47" s="148">
        <v>6816.22</v>
      </c>
      <c r="G47" s="97"/>
      <c r="H47" s="97">
        <f t="shared" si="2"/>
        <v>41.182533755779019</v>
      </c>
    </row>
    <row r="48" spans="2:8" x14ac:dyDescent="0.25">
      <c r="B48" s="17" t="s">
        <v>255</v>
      </c>
      <c r="C48" s="13" t="s">
        <v>256</v>
      </c>
      <c r="D48" s="41">
        <v>0</v>
      </c>
      <c r="E48" s="45">
        <v>0</v>
      </c>
      <c r="F48" s="148">
        <v>0</v>
      </c>
      <c r="G48" s="97"/>
      <c r="H48" s="97"/>
    </row>
    <row r="49" spans="2:11" ht="25.5" x14ac:dyDescent="0.25">
      <c r="B49" s="17" t="s">
        <v>257</v>
      </c>
      <c r="C49" s="13" t="s">
        <v>258</v>
      </c>
      <c r="D49" s="41">
        <v>8897.52</v>
      </c>
      <c r="E49" s="45">
        <v>0</v>
      </c>
      <c r="F49" s="148">
        <v>0</v>
      </c>
      <c r="G49" s="97">
        <f t="shared" si="3"/>
        <v>0</v>
      </c>
      <c r="H49" s="97"/>
    </row>
    <row r="50" spans="2:11" s="146" customFormat="1" x14ac:dyDescent="0.25">
      <c r="B50" s="142" t="s">
        <v>259</v>
      </c>
      <c r="C50" s="13" t="s">
        <v>260</v>
      </c>
      <c r="D50" s="143">
        <v>0</v>
      </c>
      <c r="E50" s="144">
        <v>6500</v>
      </c>
      <c r="F50" s="148">
        <v>900</v>
      </c>
      <c r="G50" s="145"/>
      <c r="H50" s="145">
        <f t="shared" si="2"/>
        <v>13.846153846153847</v>
      </c>
      <c r="J50" s="105"/>
      <c r="K50" s="44"/>
    </row>
    <row r="51" spans="2:11" s="146" customFormat="1" x14ac:dyDescent="0.25">
      <c r="B51" s="142" t="s">
        <v>261</v>
      </c>
      <c r="C51" s="13" t="s">
        <v>262</v>
      </c>
      <c r="D51" s="143">
        <v>1140</v>
      </c>
      <c r="E51" s="144">
        <v>0</v>
      </c>
      <c r="F51" s="148">
        <v>0</v>
      </c>
      <c r="G51" s="145">
        <f t="shared" si="3"/>
        <v>0</v>
      </c>
      <c r="H51" s="145"/>
      <c r="J51" s="105"/>
      <c r="K51" s="44"/>
    </row>
    <row r="52" spans="2:11" x14ac:dyDescent="0.25">
      <c r="G52" s="127"/>
      <c r="H52" s="127"/>
    </row>
  </sheetData>
  <mergeCells count="1">
    <mergeCell ref="C2:H2"/>
  </mergeCells>
  <pageMargins left="0.7" right="0.7" top="0.75" bottom="0.75" header="0.3" footer="0.3"/>
  <pageSetup paperSize="9" scale="4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1:H10"/>
  <sheetViews>
    <sheetView showGridLines="0" workbookViewId="0"/>
  </sheetViews>
  <sheetFormatPr defaultColWidth="33" defaultRowHeight="22.5" customHeight="1" x14ac:dyDescent="0.25"/>
  <cols>
    <col min="1" max="1" width="5.7109375" style="44" customWidth="1"/>
    <col min="2" max="2" width="33" style="44"/>
    <col min="3" max="3" width="29.28515625" style="44" bestFit="1" customWidth="1"/>
    <col min="4" max="7" width="24.140625" style="44" customWidth="1"/>
    <col min="8" max="16384" width="33" style="44"/>
  </cols>
  <sheetData>
    <row r="1" spans="2:8" ht="22.5" customHeight="1" x14ac:dyDescent="0.25">
      <c r="B1" s="33"/>
      <c r="C1" s="33"/>
      <c r="D1" s="33"/>
      <c r="E1" s="2"/>
      <c r="F1" s="2"/>
      <c r="G1" s="2"/>
    </row>
    <row r="2" spans="2:8" ht="22.5" customHeight="1" x14ac:dyDescent="0.25">
      <c r="B2" s="189" t="s">
        <v>35</v>
      </c>
      <c r="C2" s="189"/>
      <c r="D2" s="189"/>
      <c r="E2" s="189"/>
      <c r="F2" s="189"/>
      <c r="G2" s="189"/>
    </row>
    <row r="3" spans="2:8" ht="22.5" customHeight="1" x14ac:dyDescent="0.25">
      <c r="B3" s="33"/>
      <c r="C3" s="33"/>
      <c r="D3" s="33"/>
      <c r="E3" s="2"/>
      <c r="F3" s="2"/>
      <c r="G3" s="2"/>
    </row>
    <row r="4" spans="2:8" ht="38.25" x14ac:dyDescent="0.25">
      <c r="B4" s="186" t="s">
        <v>265</v>
      </c>
      <c r="C4" s="187"/>
      <c r="D4" s="16" t="s">
        <v>54</v>
      </c>
      <c r="E4" s="16" t="s">
        <v>55</v>
      </c>
      <c r="F4" s="16" t="s">
        <v>59</v>
      </c>
      <c r="G4" s="16" t="s">
        <v>17</v>
      </c>
      <c r="H4" s="16" t="s">
        <v>36</v>
      </c>
    </row>
    <row r="5" spans="2:8" ht="22.5" customHeight="1" x14ac:dyDescent="0.25">
      <c r="B5" s="16">
        <v>1</v>
      </c>
      <c r="C5" s="16">
        <v>2</v>
      </c>
      <c r="D5" s="16">
        <v>3</v>
      </c>
      <c r="E5" s="16">
        <v>4</v>
      </c>
      <c r="F5" s="16">
        <v>5</v>
      </c>
      <c r="G5" s="16" t="s">
        <v>522</v>
      </c>
      <c r="H5" s="16" t="s">
        <v>20</v>
      </c>
    </row>
    <row r="6" spans="2:8" ht="22.5" customHeight="1" x14ac:dyDescent="0.25">
      <c r="B6" s="50" t="s">
        <v>268</v>
      </c>
      <c r="C6" s="51" t="s">
        <v>269</v>
      </c>
      <c r="D6" s="49">
        <f t="shared" ref="D6:E7" si="0">+D7</f>
        <v>1026340.4700000002</v>
      </c>
      <c r="E6" s="49">
        <f t="shared" si="0"/>
        <v>2036951.1099999999</v>
      </c>
      <c r="F6" s="49">
        <f>+F7</f>
        <v>978561.27</v>
      </c>
      <c r="G6" s="153">
        <f>+F6/D6*100</f>
        <v>95.344702718387381</v>
      </c>
      <c r="H6" s="153">
        <f>F6/E6*100</f>
        <v>48.040488806822665</v>
      </c>
    </row>
    <row r="7" spans="2:8" ht="22.5" customHeight="1" x14ac:dyDescent="0.25">
      <c r="B7" s="50" t="s">
        <v>270</v>
      </c>
      <c r="C7" s="51" t="s">
        <v>271</v>
      </c>
      <c r="D7" s="49">
        <f t="shared" si="0"/>
        <v>1026340.4700000002</v>
      </c>
      <c r="E7" s="49">
        <f t="shared" si="0"/>
        <v>2036951.1099999999</v>
      </c>
      <c r="F7" s="49">
        <f>+F8</f>
        <v>978561.27</v>
      </c>
      <c r="G7" s="153">
        <f>+F7/D7*100</f>
        <v>95.344702718387381</v>
      </c>
      <c r="H7" s="153">
        <f>F7/E7*100</f>
        <v>48.040488806822665</v>
      </c>
    </row>
    <row r="8" spans="2:8" ht="22.5" customHeight="1" x14ac:dyDescent="0.25">
      <c r="B8" s="50" t="s">
        <v>272</v>
      </c>
      <c r="C8" s="51" t="s">
        <v>273</v>
      </c>
      <c r="D8" s="49">
        <f>+' Račun prihoda i rashoda'!D43+' Račun prihoda i rashoda'!D94</f>
        <v>1026340.4700000002</v>
      </c>
      <c r="E8" s="49">
        <f>+' Račun prihoda i rashoda'!E43+' Račun prihoda i rashoda'!E94</f>
        <v>2036951.1099999999</v>
      </c>
      <c r="F8" s="49">
        <f>+' Račun prihoda i rashoda'!F43+' Račun prihoda i rashoda'!F94</f>
        <v>978561.27</v>
      </c>
      <c r="G8" s="153">
        <f>+F8/D8*100</f>
        <v>95.344702718387381</v>
      </c>
      <c r="H8" s="153">
        <f>F8/E8*100</f>
        <v>48.040488806822665</v>
      </c>
    </row>
    <row r="10" spans="2:8" ht="22.5" customHeight="1" x14ac:dyDescent="0.25">
      <c r="D10" s="152"/>
      <c r="F10" s="105"/>
    </row>
  </sheetData>
  <mergeCells count="2">
    <mergeCell ref="B2:G2"/>
    <mergeCell ref="B4:C4"/>
  </mergeCells>
  <pageMargins left="0.7" right="0.7" top="0.75" bottom="0.75" header="0.3" footer="0.3"/>
  <pageSetup paperSize="9" scale="6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2:I125"/>
  <sheetViews>
    <sheetView showGridLines="0" zoomScaleNormal="100" workbookViewId="0">
      <pane ySplit="6" topLeftCell="A7" activePane="bottomLeft" state="frozen"/>
      <selection activeCell="A82" sqref="A82:XFD82"/>
      <selection pane="bottomLeft"/>
    </sheetView>
  </sheetViews>
  <sheetFormatPr defaultRowHeight="12.75" x14ac:dyDescent="0.25"/>
  <cols>
    <col min="1" max="1" width="5.7109375" style="44" customWidth="1"/>
    <col min="2" max="2" width="17.42578125" style="60" customWidth="1"/>
    <col min="3" max="3" width="61.42578125" style="62" customWidth="1"/>
    <col min="4" max="4" width="16.28515625" style="44" customWidth="1"/>
    <col min="5" max="5" width="14.42578125" style="129" customWidth="1"/>
    <col min="6" max="6" width="14.85546875" style="63" customWidth="1"/>
    <col min="7" max="7" width="9.140625" style="44" customWidth="1"/>
    <col min="8" max="8" width="10.140625" style="44" bestFit="1" customWidth="1"/>
    <col min="9" max="16384" width="9.140625" style="44"/>
  </cols>
  <sheetData>
    <row r="2" spans="2:6" x14ac:dyDescent="0.25">
      <c r="C2" s="188" t="s">
        <v>11</v>
      </c>
      <c r="D2" s="188"/>
      <c r="E2" s="188"/>
      <c r="F2" s="188"/>
    </row>
    <row r="3" spans="2:6" x14ac:dyDescent="0.25">
      <c r="C3" s="188" t="s">
        <v>52</v>
      </c>
      <c r="D3" s="188"/>
      <c r="E3" s="188"/>
      <c r="F3" s="188"/>
    </row>
    <row r="5" spans="2:6" ht="16.5" customHeight="1" x14ac:dyDescent="0.25">
      <c r="B5" s="190" t="s">
        <v>265</v>
      </c>
      <c r="C5" s="190"/>
      <c r="D5" s="52" t="s">
        <v>266</v>
      </c>
      <c r="E5" s="139" t="s">
        <v>274</v>
      </c>
      <c r="F5" s="53" t="s">
        <v>267</v>
      </c>
    </row>
    <row r="6" spans="2:6" x14ac:dyDescent="0.25">
      <c r="B6" s="190"/>
      <c r="C6" s="190"/>
      <c r="D6" s="64">
        <f>D7+D32+D38+D93+D98+D109+D113+D95+D111</f>
        <v>2181573.2400000002</v>
      </c>
      <c r="E6" s="140">
        <f>E7+E32+E38+E93+E98+E109+E113+E95+E111</f>
        <v>976423.14</v>
      </c>
      <c r="F6" s="53">
        <f>E6/D6</f>
        <v>0.44757751979025923</v>
      </c>
    </row>
    <row r="7" spans="2:6" x14ac:dyDescent="0.25">
      <c r="B7" s="54" t="s">
        <v>275</v>
      </c>
      <c r="C7" s="55" t="s">
        <v>276</v>
      </c>
      <c r="D7" s="65">
        <f>SUM(D8:D31)</f>
        <v>1786958.21</v>
      </c>
      <c r="E7" s="132">
        <f>SUM(E8:E28)</f>
        <v>843249.7</v>
      </c>
      <c r="F7" s="56">
        <f>E7/D7</f>
        <v>0.47189111378267762</v>
      </c>
    </row>
    <row r="8" spans="2:6" x14ac:dyDescent="0.25">
      <c r="B8" s="57" t="s">
        <v>277</v>
      </c>
      <c r="C8" s="58" t="s">
        <v>278</v>
      </c>
      <c r="D8" s="47">
        <v>1242000</v>
      </c>
      <c r="E8" s="130">
        <v>672310.53</v>
      </c>
      <c r="F8" s="59">
        <f>E8/D8</f>
        <v>0.54131282608695652</v>
      </c>
    </row>
    <row r="9" spans="2:6" x14ac:dyDescent="0.25">
      <c r="B9" s="57">
        <v>311130</v>
      </c>
      <c r="C9" s="58" t="s">
        <v>440</v>
      </c>
      <c r="D9" s="47">
        <v>350</v>
      </c>
      <c r="E9" s="130">
        <v>0</v>
      </c>
      <c r="F9" s="59">
        <f>E9/D9</f>
        <v>0</v>
      </c>
    </row>
    <row r="10" spans="2:6" x14ac:dyDescent="0.25">
      <c r="B10" s="57" t="s">
        <v>279</v>
      </c>
      <c r="C10" s="58" t="s">
        <v>110</v>
      </c>
      <c r="D10" s="47">
        <v>17000</v>
      </c>
      <c r="E10" s="130">
        <v>21481.53</v>
      </c>
      <c r="F10" s="59">
        <f t="shared" ref="F10:F31" si="0">E10/D10</f>
        <v>1.2636194117647057</v>
      </c>
    </row>
    <row r="11" spans="2:6" x14ac:dyDescent="0.25">
      <c r="B11" s="57" t="s">
        <v>280</v>
      </c>
      <c r="C11" s="58" t="s">
        <v>112</v>
      </c>
      <c r="D11" s="47">
        <v>39936</v>
      </c>
      <c r="E11" s="130">
        <v>2576.34</v>
      </c>
      <c r="F11" s="59">
        <f t="shared" si="0"/>
        <v>6.4511718750000002E-2</v>
      </c>
    </row>
    <row r="12" spans="2:6" x14ac:dyDescent="0.25">
      <c r="B12" s="57" t="s">
        <v>281</v>
      </c>
      <c r="C12" s="58" t="s">
        <v>282</v>
      </c>
      <c r="D12" s="47">
        <v>12000</v>
      </c>
      <c r="E12" s="130">
        <v>0</v>
      </c>
      <c r="F12" s="59">
        <f t="shared" si="0"/>
        <v>0</v>
      </c>
    </row>
    <row r="13" spans="2:6" x14ac:dyDescent="0.25">
      <c r="B13" s="57" t="s">
        <v>283</v>
      </c>
      <c r="C13" s="58" t="s">
        <v>284</v>
      </c>
      <c r="D13" s="47">
        <v>28354</v>
      </c>
      <c r="E13" s="130">
        <v>5000</v>
      </c>
      <c r="F13" s="59">
        <f t="shared" si="0"/>
        <v>0.17634196233335683</v>
      </c>
    </row>
    <row r="14" spans="2:6" x14ac:dyDescent="0.25">
      <c r="B14" s="57" t="s">
        <v>285</v>
      </c>
      <c r="C14" s="58" t="s">
        <v>286</v>
      </c>
      <c r="D14" s="47">
        <v>30926</v>
      </c>
      <c r="E14" s="130">
        <v>0</v>
      </c>
      <c r="F14" s="59">
        <f t="shared" si="0"/>
        <v>0</v>
      </c>
    </row>
    <row r="15" spans="2:6" x14ac:dyDescent="0.25">
      <c r="B15" s="57" t="s">
        <v>287</v>
      </c>
      <c r="C15" s="58" t="s">
        <v>288</v>
      </c>
      <c r="D15" s="47">
        <v>2756</v>
      </c>
      <c r="E15" s="130">
        <v>0</v>
      </c>
      <c r="F15" s="59">
        <f t="shared" si="0"/>
        <v>0</v>
      </c>
    </row>
    <row r="16" spans="2:6" x14ac:dyDescent="0.25">
      <c r="B16" s="57" t="s">
        <v>289</v>
      </c>
      <c r="C16" s="58" t="s">
        <v>290</v>
      </c>
      <c r="D16" s="47">
        <v>3393</v>
      </c>
      <c r="E16" s="130">
        <v>1324.32</v>
      </c>
      <c r="F16" s="59">
        <f t="shared" si="0"/>
        <v>0.39030946065428823</v>
      </c>
    </row>
    <row r="17" spans="2:6" x14ac:dyDescent="0.25">
      <c r="B17" s="57" t="s">
        <v>291</v>
      </c>
      <c r="C17" s="58" t="s">
        <v>292</v>
      </c>
      <c r="D17" s="47">
        <v>20250</v>
      </c>
      <c r="E17" s="130">
        <v>13500</v>
      </c>
      <c r="F17" s="59">
        <f t="shared" si="0"/>
        <v>0.66666666666666663</v>
      </c>
    </row>
    <row r="18" spans="2:6" x14ac:dyDescent="0.25">
      <c r="B18" s="57" t="s">
        <v>293</v>
      </c>
      <c r="C18" s="58" t="s">
        <v>294</v>
      </c>
      <c r="D18" s="47">
        <v>5000</v>
      </c>
      <c r="E18" s="130">
        <v>1624.32</v>
      </c>
      <c r="F18" s="59">
        <f t="shared" si="0"/>
        <v>0.32486399999999999</v>
      </c>
    </row>
    <row r="19" spans="2:6" x14ac:dyDescent="0.25">
      <c r="B19" s="57" t="s">
        <v>295</v>
      </c>
      <c r="C19" s="58" t="s">
        <v>119</v>
      </c>
      <c r="D19" s="47">
        <v>227913</v>
      </c>
      <c r="E19" s="130">
        <v>114842.22</v>
      </c>
      <c r="F19" s="59">
        <f t="shared" si="0"/>
        <v>0.50388621974174352</v>
      </c>
    </row>
    <row r="20" spans="2:6" x14ac:dyDescent="0.25">
      <c r="B20" s="57">
        <v>313220</v>
      </c>
      <c r="C20" s="58" t="s">
        <v>441</v>
      </c>
      <c r="D20" s="47">
        <v>50</v>
      </c>
      <c r="E20" s="130">
        <v>0</v>
      </c>
      <c r="F20" s="59">
        <f t="shared" si="0"/>
        <v>0</v>
      </c>
    </row>
    <row r="21" spans="2:6" x14ac:dyDescent="0.25">
      <c r="B21" s="57">
        <v>313320</v>
      </c>
      <c r="C21" s="58" t="s">
        <v>222</v>
      </c>
      <c r="D21" s="47">
        <v>150</v>
      </c>
      <c r="E21" s="130">
        <v>0</v>
      </c>
      <c r="F21" s="59">
        <f t="shared" si="0"/>
        <v>0</v>
      </c>
    </row>
    <row r="22" spans="2:6" x14ac:dyDescent="0.25">
      <c r="B22" s="57">
        <v>321110</v>
      </c>
      <c r="C22" s="58" t="s">
        <v>296</v>
      </c>
      <c r="D22" s="47">
        <v>500</v>
      </c>
      <c r="E22" s="130">
        <v>63</v>
      </c>
      <c r="F22" s="59">
        <f t="shared" si="0"/>
        <v>0.126</v>
      </c>
    </row>
    <row r="23" spans="2:6" x14ac:dyDescent="0.25">
      <c r="B23" s="57">
        <v>321130</v>
      </c>
      <c r="C23" s="58" t="s">
        <v>324</v>
      </c>
      <c r="D23" s="47">
        <v>500</v>
      </c>
      <c r="E23" s="130">
        <v>153.6</v>
      </c>
      <c r="F23" s="59">
        <f t="shared" si="0"/>
        <v>0.30719999999999997</v>
      </c>
    </row>
    <row r="24" spans="2:6" x14ac:dyDescent="0.25">
      <c r="B24" s="57">
        <v>321150</v>
      </c>
      <c r="C24" s="58" t="s">
        <v>328</v>
      </c>
      <c r="D24" s="47">
        <v>500</v>
      </c>
      <c r="E24" s="130">
        <v>106.8</v>
      </c>
      <c r="F24" s="59">
        <f t="shared" si="0"/>
        <v>0.21359999999999998</v>
      </c>
    </row>
    <row r="25" spans="2:6" x14ac:dyDescent="0.25">
      <c r="B25" s="57" t="s">
        <v>297</v>
      </c>
      <c r="C25" s="58" t="s">
        <v>298</v>
      </c>
      <c r="D25" s="47">
        <v>16500</v>
      </c>
      <c r="E25" s="130">
        <v>9022.1200000000008</v>
      </c>
      <c r="F25" s="59">
        <f t="shared" si="0"/>
        <v>0.54679515151515157</v>
      </c>
    </row>
    <row r="26" spans="2:6" x14ac:dyDescent="0.25">
      <c r="B26" s="57">
        <v>323730</v>
      </c>
      <c r="C26" s="58" t="s">
        <v>383</v>
      </c>
      <c r="D26" s="47">
        <v>500</v>
      </c>
      <c r="E26" s="130">
        <v>0</v>
      </c>
      <c r="F26" s="59">
        <f t="shared" si="0"/>
        <v>0</v>
      </c>
    </row>
    <row r="27" spans="2:6" x14ac:dyDescent="0.25">
      <c r="B27" s="57" t="s">
        <v>301</v>
      </c>
      <c r="C27" s="58" t="s">
        <v>302</v>
      </c>
      <c r="D27" s="47">
        <v>1000</v>
      </c>
      <c r="E27" s="130">
        <v>0</v>
      </c>
      <c r="F27" s="59">
        <f t="shared" si="0"/>
        <v>0</v>
      </c>
    </row>
    <row r="28" spans="2:6" ht="25.5" x14ac:dyDescent="0.25">
      <c r="B28" s="57" t="s">
        <v>303</v>
      </c>
      <c r="C28" s="58" t="s">
        <v>304</v>
      </c>
      <c r="D28" s="47">
        <v>2133</v>
      </c>
      <c r="E28" s="130">
        <v>1244.92</v>
      </c>
      <c r="F28" s="59">
        <f t="shared" si="0"/>
        <v>0.5836474449132677</v>
      </c>
    </row>
    <row r="29" spans="2:6" x14ac:dyDescent="0.25">
      <c r="B29" s="57">
        <v>343320</v>
      </c>
      <c r="C29" s="58" t="s">
        <v>442</v>
      </c>
      <c r="D29" s="47">
        <v>100</v>
      </c>
      <c r="E29" s="130">
        <v>0</v>
      </c>
      <c r="F29" s="59">
        <f t="shared" si="0"/>
        <v>0</v>
      </c>
    </row>
    <row r="30" spans="2:6" x14ac:dyDescent="0.25">
      <c r="B30" s="57">
        <v>343390</v>
      </c>
      <c r="C30" s="58" t="s">
        <v>404</v>
      </c>
      <c r="D30" s="47">
        <v>0</v>
      </c>
      <c r="E30" s="130">
        <v>0</v>
      </c>
      <c r="F30" s="59"/>
    </row>
    <row r="31" spans="2:6" x14ac:dyDescent="0.25">
      <c r="B31" s="57">
        <v>92221</v>
      </c>
      <c r="C31" s="58" t="s">
        <v>305</v>
      </c>
      <c r="D31" s="47">
        <v>135147.21</v>
      </c>
      <c r="E31" s="130">
        <v>0</v>
      </c>
      <c r="F31" s="59">
        <f t="shared" si="0"/>
        <v>0</v>
      </c>
    </row>
    <row r="32" spans="2:6" x14ac:dyDescent="0.25">
      <c r="B32" s="54" t="s">
        <v>306</v>
      </c>
      <c r="C32" s="55" t="s">
        <v>307</v>
      </c>
      <c r="D32" s="65">
        <f>SUM(D33:D37)</f>
        <v>17052</v>
      </c>
      <c r="E32" s="132">
        <f>SUM(E33:E37)</f>
        <v>0</v>
      </c>
      <c r="F32" s="56">
        <f>E32/D32</f>
        <v>0</v>
      </c>
    </row>
    <row r="33" spans="2:6" ht="25.5" x14ac:dyDescent="0.25">
      <c r="B33" s="57" t="s">
        <v>308</v>
      </c>
      <c r="C33" s="58" t="s">
        <v>309</v>
      </c>
      <c r="D33" s="47">
        <v>3100</v>
      </c>
      <c r="E33" s="130">
        <v>0</v>
      </c>
      <c r="F33" s="59">
        <f>E33/D33</f>
        <v>0</v>
      </c>
    </row>
    <row r="34" spans="2:6" ht="25.5" x14ac:dyDescent="0.25">
      <c r="B34" s="57" t="s">
        <v>310</v>
      </c>
      <c r="C34" s="58" t="s">
        <v>311</v>
      </c>
      <c r="D34" s="47">
        <v>1500</v>
      </c>
      <c r="E34" s="130">
        <v>0</v>
      </c>
      <c r="F34" s="59">
        <f t="shared" ref="F34:F37" si="1">E34/D34</f>
        <v>0</v>
      </c>
    </row>
    <row r="35" spans="2:6" x14ac:dyDescent="0.25">
      <c r="B35" s="57" t="s">
        <v>312</v>
      </c>
      <c r="C35" s="58" t="s">
        <v>313</v>
      </c>
      <c r="D35" s="47">
        <v>0</v>
      </c>
      <c r="E35" s="130">
        <v>0</v>
      </c>
      <c r="F35" s="59"/>
    </row>
    <row r="36" spans="2:6" x14ac:dyDescent="0.25">
      <c r="B36" s="57" t="s">
        <v>314</v>
      </c>
      <c r="C36" s="58" t="s">
        <v>315</v>
      </c>
      <c r="D36" s="47">
        <v>11452</v>
      </c>
      <c r="E36" s="130">
        <v>0</v>
      </c>
      <c r="F36" s="59">
        <f t="shared" si="1"/>
        <v>0</v>
      </c>
    </row>
    <row r="37" spans="2:6" x14ac:dyDescent="0.25">
      <c r="B37" s="57" t="s">
        <v>316</v>
      </c>
      <c r="C37" s="58" t="s">
        <v>317</v>
      </c>
      <c r="D37" s="47">
        <v>1000</v>
      </c>
      <c r="E37" s="130">
        <v>0</v>
      </c>
      <c r="F37" s="59">
        <f t="shared" si="1"/>
        <v>0</v>
      </c>
    </row>
    <row r="38" spans="2:6" x14ac:dyDescent="0.25">
      <c r="B38" s="54" t="s">
        <v>318</v>
      </c>
      <c r="C38" s="55" t="s">
        <v>319</v>
      </c>
      <c r="D38" s="65">
        <f>SUM(D39:D92)</f>
        <v>143538.64000000001</v>
      </c>
      <c r="E38" s="132">
        <f>SUM(E39:E92)</f>
        <v>64873.22</v>
      </c>
      <c r="F38" s="56">
        <f>E38/D38</f>
        <v>0.45195649060071902</v>
      </c>
    </row>
    <row r="39" spans="2:6" x14ac:dyDescent="0.25">
      <c r="B39" s="57" t="s">
        <v>320</v>
      </c>
      <c r="C39" s="58" t="s">
        <v>296</v>
      </c>
      <c r="D39" s="47">
        <v>7530</v>
      </c>
      <c r="E39" s="130">
        <v>1806</v>
      </c>
      <c r="F39" s="59">
        <f>E39/D39</f>
        <v>0.23984063745019921</v>
      </c>
    </row>
    <row r="40" spans="2:6" x14ac:dyDescent="0.25">
      <c r="B40" s="57" t="s">
        <v>321</v>
      </c>
      <c r="C40" s="58" t="s">
        <v>322</v>
      </c>
      <c r="D40" s="47">
        <v>960</v>
      </c>
      <c r="E40" s="130">
        <v>480</v>
      </c>
      <c r="F40" s="59">
        <f t="shared" ref="F40:F96" si="2">E40/D40</f>
        <v>0.5</v>
      </c>
    </row>
    <row r="41" spans="2:6" x14ac:dyDescent="0.25">
      <c r="B41" s="57" t="s">
        <v>323</v>
      </c>
      <c r="C41" s="58" t="s">
        <v>324</v>
      </c>
      <c r="D41" s="47">
        <v>3220.5</v>
      </c>
      <c r="E41" s="130">
        <v>1513.24</v>
      </c>
      <c r="F41" s="59">
        <f t="shared" si="2"/>
        <v>0.46987734823785127</v>
      </c>
    </row>
    <row r="42" spans="2:6" x14ac:dyDescent="0.25">
      <c r="B42" s="57" t="s">
        <v>325</v>
      </c>
      <c r="C42" s="58" t="s">
        <v>326</v>
      </c>
      <c r="D42" s="47">
        <v>250</v>
      </c>
      <c r="E42" s="130">
        <v>0</v>
      </c>
      <c r="F42" s="59">
        <f t="shared" si="2"/>
        <v>0</v>
      </c>
    </row>
    <row r="43" spans="2:6" x14ac:dyDescent="0.25">
      <c r="B43" s="57" t="s">
        <v>327</v>
      </c>
      <c r="C43" s="58" t="s">
        <v>328</v>
      </c>
      <c r="D43" s="47">
        <v>1781.86</v>
      </c>
      <c r="E43" s="130">
        <v>685.1</v>
      </c>
      <c r="F43" s="59">
        <f t="shared" si="2"/>
        <v>0.38448587431111314</v>
      </c>
    </row>
    <row r="44" spans="2:6" x14ac:dyDescent="0.25">
      <c r="B44" s="57" t="s">
        <v>329</v>
      </c>
      <c r="C44" s="58" t="s">
        <v>330</v>
      </c>
      <c r="D44" s="47">
        <v>0</v>
      </c>
      <c r="E44" s="130">
        <v>0</v>
      </c>
      <c r="F44" s="59"/>
    </row>
    <row r="45" spans="2:6" x14ac:dyDescent="0.25">
      <c r="B45" s="57" t="s">
        <v>331</v>
      </c>
      <c r="C45" s="58" t="s">
        <v>332</v>
      </c>
      <c r="D45" s="47">
        <v>28000</v>
      </c>
      <c r="E45" s="130">
        <v>23521</v>
      </c>
      <c r="F45" s="59">
        <f t="shared" si="2"/>
        <v>0.84003571428571433</v>
      </c>
    </row>
    <row r="46" spans="2:6" x14ac:dyDescent="0.25">
      <c r="B46" s="57" t="s">
        <v>333</v>
      </c>
      <c r="C46" s="58" t="s">
        <v>334</v>
      </c>
      <c r="D46" s="47">
        <v>12000</v>
      </c>
      <c r="E46" s="130">
        <v>0</v>
      </c>
      <c r="F46" s="59">
        <f t="shared" si="2"/>
        <v>0</v>
      </c>
    </row>
    <row r="47" spans="2:6" x14ac:dyDescent="0.25">
      <c r="B47" s="57" t="s">
        <v>335</v>
      </c>
      <c r="C47" s="58" t="s">
        <v>299</v>
      </c>
      <c r="D47" s="47">
        <v>730</v>
      </c>
      <c r="E47" s="130">
        <v>1426.5</v>
      </c>
      <c r="F47" s="59">
        <f t="shared" si="2"/>
        <v>1.954109589041096</v>
      </c>
    </row>
    <row r="48" spans="2:6" x14ac:dyDescent="0.25">
      <c r="B48" s="57" t="s">
        <v>336</v>
      </c>
      <c r="C48" s="58" t="s">
        <v>337</v>
      </c>
      <c r="D48" s="47">
        <v>0</v>
      </c>
      <c r="E48" s="130">
        <v>0</v>
      </c>
      <c r="F48" s="59"/>
    </row>
    <row r="49" spans="2:6" x14ac:dyDescent="0.25">
      <c r="B49" s="57" t="s">
        <v>338</v>
      </c>
      <c r="C49" s="58" t="s">
        <v>300</v>
      </c>
      <c r="D49" s="47">
        <v>0</v>
      </c>
      <c r="E49" s="130">
        <v>0</v>
      </c>
      <c r="F49" s="59"/>
    </row>
    <row r="50" spans="2:6" x14ac:dyDescent="0.25">
      <c r="B50" s="57" t="s">
        <v>339</v>
      </c>
      <c r="C50" s="58" t="s">
        <v>340</v>
      </c>
      <c r="D50" s="47">
        <v>2404</v>
      </c>
      <c r="E50" s="130">
        <v>1885.64</v>
      </c>
      <c r="F50" s="59">
        <f t="shared" si="2"/>
        <v>0.78437603993344429</v>
      </c>
    </row>
    <row r="51" spans="2:6" x14ac:dyDescent="0.25">
      <c r="B51" s="57" t="s">
        <v>341</v>
      </c>
      <c r="C51" s="58" t="s">
        <v>342</v>
      </c>
      <c r="D51" s="66">
        <v>318.39</v>
      </c>
      <c r="E51" s="130">
        <v>331.85</v>
      </c>
      <c r="F51" s="59">
        <f t="shared" si="2"/>
        <v>1.0422751970853357</v>
      </c>
    </row>
    <row r="52" spans="2:6" x14ac:dyDescent="0.25">
      <c r="B52" s="57" t="s">
        <v>343</v>
      </c>
      <c r="C52" s="58" t="s">
        <v>344</v>
      </c>
      <c r="D52" s="47">
        <v>2795</v>
      </c>
      <c r="E52" s="130">
        <v>1862.02</v>
      </c>
      <c r="F52" s="59">
        <f t="shared" si="2"/>
        <v>0.66619677996422177</v>
      </c>
    </row>
    <row r="53" spans="2:6" x14ac:dyDescent="0.25">
      <c r="B53" s="57" t="s">
        <v>345</v>
      </c>
      <c r="C53" s="58" t="s">
        <v>346</v>
      </c>
      <c r="D53" s="47">
        <v>247.3</v>
      </c>
      <c r="E53" s="130">
        <v>0</v>
      </c>
      <c r="F53" s="59">
        <f t="shared" si="2"/>
        <v>0</v>
      </c>
    </row>
    <row r="54" spans="2:6" x14ac:dyDescent="0.25">
      <c r="B54" s="57" t="s">
        <v>347</v>
      </c>
      <c r="C54" s="58" t="s">
        <v>348</v>
      </c>
      <c r="D54" s="47">
        <v>2422</v>
      </c>
      <c r="E54" s="130">
        <v>4543.78</v>
      </c>
      <c r="F54" s="59">
        <f t="shared" si="2"/>
        <v>1.8760445912469033</v>
      </c>
    </row>
    <row r="55" spans="2:6" x14ac:dyDescent="0.25">
      <c r="B55" s="57" t="s">
        <v>349</v>
      </c>
      <c r="C55" s="58" t="s">
        <v>350</v>
      </c>
      <c r="D55" s="47">
        <v>1000</v>
      </c>
      <c r="E55" s="130">
        <v>315.77</v>
      </c>
      <c r="F55" s="59">
        <f t="shared" si="2"/>
        <v>0.31577</v>
      </c>
    </row>
    <row r="56" spans="2:6" x14ac:dyDescent="0.25">
      <c r="B56" s="57" t="s">
        <v>351</v>
      </c>
      <c r="C56" s="58" t="s">
        <v>352</v>
      </c>
      <c r="D56" s="47">
        <v>5316</v>
      </c>
      <c r="E56" s="130">
        <v>1687.02</v>
      </c>
      <c r="F56" s="59">
        <f t="shared" si="2"/>
        <v>0.31734762979683973</v>
      </c>
    </row>
    <row r="57" spans="2:6" x14ac:dyDescent="0.25">
      <c r="B57" s="57" t="s">
        <v>353</v>
      </c>
      <c r="C57" s="58" t="s">
        <v>354</v>
      </c>
      <c r="D57" s="47">
        <v>12312</v>
      </c>
      <c r="E57" s="130">
        <v>6330.33</v>
      </c>
      <c r="F57" s="59">
        <f t="shared" si="2"/>
        <v>0.51415935672514623</v>
      </c>
    </row>
    <row r="58" spans="2:6" x14ac:dyDescent="0.25">
      <c r="B58" s="57">
        <v>32234</v>
      </c>
      <c r="C58" s="58" t="s">
        <v>444</v>
      </c>
      <c r="D58" s="47">
        <v>212.6</v>
      </c>
      <c r="E58" s="130">
        <v>70.900000000000006</v>
      </c>
      <c r="F58" s="59">
        <f t="shared" si="2"/>
        <v>0.33349012229539043</v>
      </c>
    </row>
    <row r="59" spans="2:6" x14ac:dyDescent="0.25">
      <c r="B59" s="57" t="s">
        <v>355</v>
      </c>
      <c r="C59" s="58" t="s">
        <v>356</v>
      </c>
      <c r="D59" s="47">
        <v>1897</v>
      </c>
      <c r="E59" s="130">
        <v>0</v>
      </c>
      <c r="F59" s="59">
        <f t="shared" si="2"/>
        <v>0</v>
      </c>
    </row>
    <row r="60" spans="2:6" x14ac:dyDescent="0.25">
      <c r="B60" s="57" t="s">
        <v>357</v>
      </c>
      <c r="C60" s="58" t="s">
        <v>140</v>
      </c>
      <c r="D60" s="47">
        <v>283.42</v>
      </c>
      <c r="E60" s="130">
        <v>72.680000000000007</v>
      </c>
      <c r="F60" s="59">
        <f t="shared" si="2"/>
        <v>0.25643920683085175</v>
      </c>
    </row>
    <row r="61" spans="2:6" x14ac:dyDescent="0.25">
      <c r="B61" s="57" t="s">
        <v>358</v>
      </c>
      <c r="C61" s="58" t="s">
        <v>359</v>
      </c>
      <c r="D61" s="47">
        <v>1593</v>
      </c>
      <c r="E61" s="130">
        <v>886.55</v>
      </c>
      <c r="F61" s="59">
        <f t="shared" si="2"/>
        <v>0.55652856246076587</v>
      </c>
    </row>
    <row r="62" spans="2:6" x14ac:dyDescent="0.25">
      <c r="B62" s="57" t="s">
        <v>360</v>
      </c>
      <c r="C62" s="58" t="s">
        <v>361</v>
      </c>
      <c r="D62" s="47">
        <v>315</v>
      </c>
      <c r="E62" s="130">
        <v>330.02</v>
      </c>
      <c r="F62" s="59">
        <f t="shared" si="2"/>
        <v>1.0476825396825395</v>
      </c>
    </row>
    <row r="63" spans="2:6" x14ac:dyDescent="0.25">
      <c r="B63" s="57">
        <v>323310</v>
      </c>
      <c r="C63" s="58" t="s">
        <v>445</v>
      </c>
      <c r="D63" s="47">
        <v>254.88</v>
      </c>
      <c r="E63" s="130">
        <v>127.44000000000001</v>
      </c>
      <c r="F63" s="59">
        <f t="shared" si="2"/>
        <v>0.50000000000000011</v>
      </c>
    </row>
    <row r="64" spans="2:6" x14ac:dyDescent="0.25">
      <c r="B64" s="57" t="s">
        <v>362</v>
      </c>
      <c r="C64" s="58" t="s">
        <v>363</v>
      </c>
      <c r="D64" s="47">
        <v>0</v>
      </c>
      <c r="E64" s="130">
        <v>0</v>
      </c>
      <c r="F64" s="59"/>
    </row>
    <row r="65" spans="2:6" x14ac:dyDescent="0.25">
      <c r="B65" s="57" t="s">
        <v>364</v>
      </c>
      <c r="C65" s="58" t="s">
        <v>365</v>
      </c>
      <c r="D65" s="47">
        <v>491</v>
      </c>
      <c r="E65" s="130">
        <v>362.2</v>
      </c>
      <c r="F65" s="59">
        <f t="shared" si="2"/>
        <v>0.73767820773930748</v>
      </c>
    </row>
    <row r="66" spans="2:6" x14ac:dyDescent="0.25">
      <c r="B66" s="57" t="s">
        <v>366</v>
      </c>
      <c r="C66" s="58" t="s">
        <v>367</v>
      </c>
      <c r="D66" s="47">
        <v>0</v>
      </c>
      <c r="E66" s="130">
        <v>0</v>
      </c>
      <c r="F66" s="59"/>
    </row>
    <row r="67" spans="2:6" x14ac:dyDescent="0.25">
      <c r="B67" s="57" t="s">
        <v>368</v>
      </c>
      <c r="C67" s="58" t="s">
        <v>369</v>
      </c>
      <c r="D67" s="47">
        <v>3500</v>
      </c>
      <c r="E67" s="130">
        <v>2910.53</v>
      </c>
      <c r="F67" s="59">
        <f t="shared" si="2"/>
        <v>0.8315800000000001</v>
      </c>
    </row>
    <row r="68" spans="2:6" x14ac:dyDescent="0.25">
      <c r="B68" s="57" t="s">
        <v>370</v>
      </c>
      <c r="C68" s="58" t="s">
        <v>371</v>
      </c>
      <c r="D68" s="47">
        <v>2831</v>
      </c>
      <c r="E68" s="130">
        <v>2268.94</v>
      </c>
      <c r="F68" s="59">
        <f t="shared" si="2"/>
        <v>0.8014623807841752</v>
      </c>
    </row>
    <row r="69" spans="2:6" x14ac:dyDescent="0.25">
      <c r="B69" s="57" t="s">
        <v>372</v>
      </c>
      <c r="C69" s="58" t="s">
        <v>373</v>
      </c>
      <c r="D69" s="47">
        <v>175</v>
      </c>
      <c r="E69" s="130">
        <v>96.25</v>
      </c>
      <c r="F69" s="59">
        <f t="shared" si="2"/>
        <v>0.55000000000000004</v>
      </c>
    </row>
    <row r="70" spans="2:6" x14ac:dyDescent="0.25">
      <c r="B70" s="57" t="s">
        <v>374</v>
      </c>
      <c r="C70" s="58" t="s">
        <v>375</v>
      </c>
      <c r="D70" s="47">
        <v>896</v>
      </c>
      <c r="E70" s="130">
        <v>255.04</v>
      </c>
      <c r="F70" s="59">
        <f t="shared" si="2"/>
        <v>0.28464285714285714</v>
      </c>
    </row>
    <row r="71" spans="2:6" x14ac:dyDescent="0.25">
      <c r="B71" s="57" t="s">
        <v>376</v>
      </c>
      <c r="C71" s="58" t="s">
        <v>377</v>
      </c>
      <c r="D71" s="47">
        <v>4798.16</v>
      </c>
      <c r="E71" s="130">
        <v>2161.56</v>
      </c>
      <c r="F71" s="59">
        <f t="shared" si="2"/>
        <v>0.45049769078146623</v>
      </c>
    </row>
    <row r="72" spans="2:6" x14ac:dyDescent="0.25">
      <c r="B72" s="57">
        <v>323530</v>
      </c>
      <c r="C72" s="58" t="s">
        <v>446</v>
      </c>
      <c r="D72" s="47">
        <v>1933.34</v>
      </c>
      <c r="E72" s="130">
        <v>1121.5500000000002</v>
      </c>
      <c r="F72" s="59">
        <f t="shared" si="2"/>
        <v>0.58011006858597047</v>
      </c>
    </row>
    <row r="73" spans="2:6" x14ac:dyDescent="0.25">
      <c r="B73" s="57" t="s">
        <v>378</v>
      </c>
      <c r="C73" s="58" t="s">
        <v>379</v>
      </c>
      <c r="D73" s="47">
        <v>2344.58</v>
      </c>
      <c r="E73" s="130">
        <v>1600</v>
      </c>
      <c r="F73" s="59">
        <f t="shared" si="2"/>
        <v>0.68242499722764849</v>
      </c>
    </row>
    <row r="74" spans="2:6" x14ac:dyDescent="0.25">
      <c r="B74" s="57" t="s">
        <v>380</v>
      </c>
      <c r="C74" s="58" t="s">
        <v>381</v>
      </c>
      <c r="D74" s="47">
        <v>664</v>
      </c>
      <c r="E74" s="130">
        <v>0</v>
      </c>
      <c r="F74" s="59">
        <f t="shared" si="2"/>
        <v>0</v>
      </c>
    </row>
    <row r="75" spans="2:6" x14ac:dyDescent="0.25">
      <c r="B75" s="57" t="s">
        <v>301</v>
      </c>
      <c r="C75" s="58" t="s">
        <v>302</v>
      </c>
      <c r="D75" s="47">
        <v>1283.8</v>
      </c>
      <c r="E75" s="130">
        <v>803.5</v>
      </c>
      <c r="F75" s="59">
        <f t="shared" si="2"/>
        <v>0.62587630472036149</v>
      </c>
    </row>
    <row r="76" spans="2:6" x14ac:dyDescent="0.25">
      <c r="B76" s="57" t="s">
        <v>382</v>
      </c>
      <c r="C76" s="58" t="s">
        <v>383</v>
      </c>
      <c r="D76" s="47">
        <v>0</v>
      </c>
      <c r="E76" s="130">
        <v>0</v>
      </c>
      <c r="F76" s="59"/>
    </row>
    <row r="77" spans="2:6" x14ac:dyDescent="0.25">
      <c r="B77" s="57" t="s">
        <v>384</v>
      </c>
      <c r="C77" s="58" t="s">
        <v>385</v>
      </c>
      <c r="D77" s="47">
        <v>1769.31</v>
      </c>
      <c r="E77" s="130">
        <v>796.38</v>
      </c>
      <c r="F77" s="59">
        <f t="shared" si="2"/>
        <v>0.4501076690913407</v>
      </c>
    </row>
    <row r="78" spans="2:6" x14ac:dyDescent="0.25">
      <c r="B78" s="57" t="s">
        <v>386</v>
      </c>
      <c r="C78" s="58" t="s">
        <v>387</v>
      </c>
      <c r="D78" s="47">
        <v>1128.01</v>
      </c>
      <c r="E78" s="130">
        <v>969.08000000000015</v>
      </c>
      <c r="F78" s="59">
        <f t="shared" si="2"/>
        <v>0.85910585899061198</v>
      </c>
    </row>
    <row r="79" spans="2:6" x14ac:dyDescent="0.25">
      <c r="B79" s="57" t="s">
        <v>388</v>
      </c>
      <c r="C79" s="58" t="s">
        <v>389</v>
      </c>
      <c r="D79" s="47">
        <v>0</v>
      </c>
      <c r="E79" s="130">
        <v>0</v>
      </c>
      <c r="F79" s="59"/>
    </row>
    <row r="80" spans="2:6" x14ac:dyDescent="0.25">
      <c r="B80" s="57" t="s">
        <v>390</v>
      </c>
      <c r="C80" s="58" t="s">
        <v>391</v>
      </c>
      <c r="D80" s="47">
        <v>3643.2</v>
      </c>
      <c r="E80" s="130">
        <v>762.91</v>
      </c>
      <c r="F80" s="59">
        <f t="shared" si="2"/>
        <v>0.20940656565656565</v>
      </c>
    </row>
    <row r="81" spans="2:9" x14ac:dyDescent="0.25">
      <c r="B81" s="57" t="s">
        <v>392</v>
      </c>
      <c r="C81" s="58" t="s">
        <v>393</v>
      </c>
      <c r="D81" s="47">
        <v>1773</v>
      </c>
      <c r="E81" s="130">
        <v>0</v>
      </c>
      <c r="F81" s="59">
        <f t="shared" si="2"/>
        <v>0</v>
      </c>
    </row>
    <row r="82" spans="2:9" x14ac:dyDescent="0.25">
      <c r="B82" s="57" t="s">
        <v>394</v>
      </c>
      <c r="C82" s="58" t="s">
        <v>164</v>
      </c>
      <c r="D82" s="47">
        <v>1646</v>
      </c>
      <c r="E82" s="130">
        <v>345</v>
      </c>
      <c r="F82" s="59">
        <f t="shared" si="2"/>
        <v>0.20959902794653706</v>
      </c>
    </row>
    <row r="83" spans="2:9" x14ac:dyDescent="0.25">
      <c r="B83" s="57" t="s">
        <v>395</v>
      </c>
      <c r="C83" s="58" t="s">
        <v>396</v>
      </c>
      <c r="D83" s="47">
        <v>183.09</v>
      </c>
      <c r="E83" s="130">
        <v>140</v>
      </c>
      <c r="F83" s="59">
        <f t="shared" si="2"/>
        <v>0.76465126440548359</v>
      </c>
    </row>
    <row r="84" spans="2:9" x14ac:dyDescent="0.25">
      <c r="B84" s="57" t="s">
        <v>397</v>
      </c>
      <c r="C84" s="58" t="s">
        <v>398</v>
      </c>
      <c r="D84" s="47">
        <v>0</v>
      </c>
      <c r="E84" s="130">
        <v>0</v>
      </c>
      <c r="F84" s="59"/>
    </row>
    <row r="85" spans="2:9" x14ac:dyDescent="0.25">
      <c r="B85" s="57" t="s">
        <v>399</v>
      </c>
      <c r="C85" s="58" t="s">
        <v>400</v>
      </c>
      <c r="D85" s="47">
        <v>0</v>
      </c>
      <c r="E85" s="130">
        <v>0</v>
      </c>
      <c r="F85" s="59"/>
    </row>
    <row r="86" spans="2:9" x14ac:dyDescent="0.25">
      <c r="B86" s="57" t="s">
        <v>401</v>
      </c>
      <c r="C86" s="58" t="s">
        <v>160</v>
      </c>
      <c r="D86" s="47">
        <v>5294.46</v>
      </c>
      <c r="E86" s="130">
        <v>1438.33</v>
      </c>
      <c r="F86" s="59">
        <f t="shared" si="2"/>
        <v>0.27166698775701392</v>
      </c>
    </row>
    <row r="87" spans="2:9" x14ac:dyDescent="0.25">
      <c r="B87" s="57" t="s">
        <v>402</v>
      </c>
      <c r="C87" s="58" t="s">
        <v>403</v>
      </c>
      <c r="D87" s="47">
        <v>0</v>
      </c>
      <c r="E87" s="130">
        <v>0</v>
      </c>
      <c r="F87" s="59"/>
      <c r="I87" s="105"/>
    </row>
    <row r="88" spans="2:9" x14ac:dyDescent="0.25">
      <c r="B88" s="57" t="s">
        <v>405</v>
      </c>
      <c r="C88" s="58" t="s">
        <v>406</v>
      </c>
      <c r="D88" s="47">
        <v>172.74</v>
      </c>
      <c r="E88" s="130">
        <v>0</v>
      </c>
      <c r="F88" s="59">
        <f t="shared" si="2"/>
        <v>0</v>
      </c>
    </row>
    <row r="89" spans="2:9" x14ac:dyDescent="0.25">
      <c r="B89" s="57" t="s">
        <v>407</v>
      </c>
      <c r="C89" s="58" t="s">
        <v>408</v>
      </c>
      <c r="D89" s="47">
        <v>20809</v>
      </c>
      <c r="E89" s="130">
        <v>46.11</v>
      </c>
      <c r="F89" s="59">
        <f t="shared" si="2"/>
        <v>2.2158681339804892E-3</v>
      </c>
    </row>
    <row r="90" spans="2:9" x14ac:dyDescent="0.25">
      <c r="B90" s="57" t="s">
        <v>409</v>
      </c>
      <c r="C90" s="58" t="s">
        <v>410</v>
      </c>
      <c r="D90" s="47">
        <v>1260</v>
      </c>
      <c r="E90" s="130">
        <v>920</v>
      </c>
      <c r="F90" s="59">
        <f t="shared" si="2"/>
        <v>0.73015873015873012</v>
      </c>
    </row>
    <row r="91" spans="2:9" x14ac:dyDescent="0.25">
      <c r="B91" s="57" t="s">
        <v>411</v>
      </c>
      <c r="C91" s="58" t="s">
        <v>412</v>
      </c>
      <c r="D91" s="47">
        <v>1100</v>
      </c>
      <c r="E91" s="130">
        <v>0</v>
      </c>
      <c r="F91" s="59">
        <f t="shared" si="2"/>
        <v>0</v>
      </c>
    </row>
    <row r="92" spans="2:9" x14ac:dyDescent="0.25">
      <c r="B92" s="57">
        <v>922210</v>
      </c>
      <c r="C92" s="58" t="s">
        <v>305</v>
      </c>
      <c r="D92" s="66">
        <v>0</v>
      </c>
      <c r="E92" s="66">
        <v>0</v>
      </c>
      <c r="F92" s="59"/>
    </row>
    <row r="93" spans="2:9" x14ac:dyDescent="0.25">
      <c r="B93" s="54" t="s">
        <v>413</v>
      </c>
      <c r="C93" s="55" t="s">
        <v>414</v>
      </c>
      <c r="D93" s="65">
        <f t="shared" ref="D93" si="3">SUM(D94)</f>
        <v>240</v>
      </c>
      <c r="E93" s="132">
        <f>SUM(E94)</f>
        <v>0</v>
      </c>
      <c r="F93" s="56">
        <f t="shared" si="2"/>
        <v>0</v>
      </c>
    </row>
    <row r="94" spans="2:9" x14ac:dyDescent="0.25">
      <c r="B94" s="57" t="s">
        <v>349</v>
      </c>
      <c r="C94" s="58" t="s">
        <v>350</v>
      </c>
      <c r="D94" s="47">
        <v>240</v>
      </c>
      <c r="E94" s="130">
        <v>0</v>
      </c>
      <c r="F94" s="59">
        <f t="shared" si="2"/>
        <v>0</v>
      </c>
    </row>
    <row r="95" spans="2:9" x14ac:dyDescent="0.25">
      <c r="B95" s="54" t="s">
        <v>415</v>
      </c>
      <c r="C95" s="55" t="s">
        <v>416</v>
      </c>
      <c r="D95" s="65">
        <f>SUM(D96:D97)</f>
        <v>110000</v>
      </c>
      <c r="E95" s="132">
        <f>SUM(E96)</f>
        <v>52814.299999999996</v>
      </c>
      <c r="F95" s="56">
        <f t="shared" si="2"/>
        <v>0.48012999999999995</v>
      </c>
      <c r="H95" s="48"/>
    </row>
    <row r="96" spans="2:9" x14ac:dyDescent="0.25">
      <c r="B96" s="57">
        <v>37224</v>
      </c>
      <c r="C96" s="58" t="s">
        <v>406</v>
      </c>
      <c r="D96" s="47">
        <v>100525.08</v>
      </c>
      <c r="E96" s="130">
        <v>52814.299999999996</v>
      </c>
      <c r="F96" s="59">
        <f t="shared" si="2"/>
        <v>0.52538431205426539</v>
      </c>
      <c r="H96" s="105"/>
    </row>
    <row r="97" spans="2:8" x14ac:dyDescent="0.25">
      <c r="B97" s="57">
        <v>92221</v>
      </c>
      <c r="C97" s="58" t="s">
        <v>305</v>
      </c>
      <c r="D97" s="47">
        <v>9474.92</v>
      </c>
      <c r="E97" s="130">
        <v>0</v>
      </c>
      <c r="F97" s="59">
        <f t="shared" ref="F97:F123" si="4">E97/D97</f>
        <v>0</v>
      </c>
      <c r="H97" s="105"/>
    </row>
    <row r="98" spans="2:8" x14ac:dyDescent="0.25">
      <c r="B98" s="54" t="s">
        <v>417</v>
      </c>
      <c r="C98" s="55" t="s">
        <v>418</v>
      </c>
      <c r="D98" s="65">
        <f>SUM(D99:D108)</f>
        <v>23035.24</v>
      </c>
      <c r="E98" s="132">
        <f>SUM(E99:E107)</f>
        <v>9324.5300000000007</v>
      </c>
      <c r="F98" s="56">
        <f t="shared" si="4"/>
        <v>0.40479413281563381</v>
      </c>
      <c r="H98" s="105"/>
    </row>
    <row r="99" spans="2:8" x14ac:dyDescent="0.25">
      <c r="B99" s="57" t="s">
        <v>277</v>
      </c>
      <c r="C99" s="58" t="s">
        <v>278</v>
      </c>
      <c r="D99" s="47">
        <v>16800</v>
      </c>
      <c r="E99" s="130">
        <v>7482.01</v>
      </c>
      <c r="F99" s="59">
        <f t="shared" si="4"/>
        <v>0.4453577380952381</v>
      </c>
      <c r="H99" s="105"/>
    </row>
    <row r="100" spans="2:8" x14ac:dyDescent="0.25">
      <c r="B100" s="57" t="s">
        <v>283</v>
      </c>
      <c r="C100" s="58" t="s">
        <v>284</v>
      </c>
      <c r="D100" s="47">
        <v>1101</v>
      </c>
      <c r="E100" s="130">
        <v>200</v>
      </c>
      <c r="F100" s="59">
        <f t="shared" si="4"/>
        <v>0.18165304268846502</v>
      </c>
      <c r="H100" s="105"/>
    </row>
    <row r="101" spans="2:8" x14ac:dyDescent="0.25">
      <c r="B101" s="57">
        <v>312130</v>
      </c>
      <c r="C101" s="58" t="s">
        <v>286</v>
      </c>
      <c r="D101" s="47">
        <v>200</v>
      </c>
      <c r="E101" s="130">
        <v>0</v>
      </c>
      <c r="F101" s="59">
        <f t="shared" si="4"/>
        <v>0</v>
      </c>
    </row>
    <row r="102" spans="2:8" x14ac:dyDescent="0.25">
      <c r="B102" s="57">
        <v>312160</v>
      </c>
      <c r="C102" s="58" t="s">
        <v>292</v>
      </c>
      <c r="D102" s="47">
        <v>601</v>
      </c>
      <c r="E102" s="130">
        <v>0</v>
      </c>
      <c r="F102" s="59">
        <f t="shared" si="4"/>
        <v>0</v>
      </c>
    </row>
    <row r="103" spans="2:8" x14ac:dyDescent="0.25">
      <c r="B103" s="57" t="s">
        <v>293</v>
      </c>
      <c r="C103" s="58" t="s">
        <v>294</v>
      </c>
      <c r="D103" s="47">
        <v>152</v>
      </c>
      <c r="E103" s="130">
        <v>0</v>
      </c>
      <c r="F103" s="59">
        <f t="shared" si="4"/>
        <v>0</v>
      </c>
    </row>
    <row r="104" spans="2:8" x14ac:dyDescent="0.25">
      <c r="B104" s="57" t="s">
        <v>295</v>
      </c>
      <c r="C104" s="58" t="s">
        <v>119</v>
      </c>
      <c r="D104" s="47">
        <v>2727</v>
      </c>
      <c r="E104" s="130">
        <v>1234.52</v>
      </c>
      <c r="F104" s="59">
        <f t="shared" si="4"/>
        <v>0.45270260359369269</v>
      </c>
    </row>
    <row r="105" spans="2:8" x14ac:dyDescent="0.25">
      <c r="B105" s="57">
        <v>32111</v>
      </c>
      <c r="C105" s="58" t="s">
        <v>419</v>
      </c>
      <c r="D105" s="47">
        <v>471.24</v>
      </c>
      <c r="E105" s="130">
        <v>0</v>
      </c>
      <c r="F105" s="59">
        <f t="shared" si="4"/>
        <v>0</v>
      </c>
    </row>
    <row r="106" spans="2:8" x14ac:dyDescent="0.25">
      <c r="B106" s="57">
        <v>32119</v>
      </c>
      <c r="C106" s="58" t="s">
        <v>334</v>
      </c>
      <c r="D106" s="47">
        <v>128</v>
      </c>
      <c r="E106" s="130">
        <v>0</v>
      </c>
      <c r="F106" s="59">
        <f t="shared" si="4"/>
        <v>0</v>
      </c>
    </row>
    <row r="107" spans="2:8" x14ac:dyDescent="0.25">
      <c r="B107" s="57" t="s">
        <v>297</v>
      </c>
      <c r="C107" s="58" t="s">
        <v>298</v>
      </c>
      <c r="D107" s="47">
        <v>855</v>
      </c>
      <c r="E107" s="130">
        <v>408</v>
      </c>
      <c r="F107" s="59">
        <f t="shared" si="4"/>
        <v>0.47719298245614034</v>
      </c>
    </row>
    <row r="108" spans="2:8" x14ac:dyDescent="0.25">
      <c r="B108" s="57">
        <v>92221</v>
      </c>
      <c r="C108" s="58" t="s">
        <v>305</v>
      </c>
      <c r="D108" s="66">
        <v>0</v>
      </c>
      <c r="E108" s="151">
        <v>0</v>
      </c>
      <c r="F108" s="59"/>
    </row>
    <row r="109" spans="2:8" x14ac:dyDescent="0.25">
      <c r="B109" s="54" t="s">
        <v>421</v>
      </c>
      <c r="C109" s="55" t="s">
        <v>420</v>
      </c>
      <c r="D109" s="65">
        <f>D110</f>
        <v>4200</v>
      </c>
      <c r="E109" s="132">
        <f>E110</f>
        <v>4023.26</v>
      </c>
      <c r="F109" s="56">
        <f t="shared" si="4"/>
        <v>0.95791904761904767</v>
      </c>
    </row>
    <row r="110" spans="2:8" x14ac:dyDescent="0.25">
      <c r="B110" s="57" t="s">
        <v>349</v>
      </c>
      <c r="C110" s="58" t="s">
        <v>350</v>
      </c>
      <c r="D110" s="47">
        <v>4200</v>
      </c>
      <c r="E110" s="130">
        <v>4023.26</v>
      </c>
      <c r="F110" s="59">
        <f t="shared" si="4"/>
        <v>0.95791904761904767</v>
      </c>
    </row>
    <row r="111" spans="2:8" x14ac:dyDescent="0.25">
      <c r="B111" s="54" t="s">
        <v>443</v>
      </c>
      <c r="C111" s="55" t="s">
        <v>422</v>
      </c>
      <c r="D111" s="65">
        <f>D112</f>
        <v>2700</v>
      </c>
      <c r="E111" s="132">
        <v>0</v>
      </c>
      <c r="F111" s="56">
        <f t="shared" si="4"/>
        <v>0</v>
      </c>
    </row>
    <row r="112" spans="2:8" x14ac:dyDescent="0.25">
      <c r="B112" s="57" t="s">
        <v>349</v>
      </c>
      <c r="C112" s="58" t="s">
        <v>350</v>
      </c>
      <c r="D112" s="47">
        <v>2700</v>
      </c>
      <c r="E112" s="130">
        <v>0</v>
      </c>
      <c r="F112" s="59">
        <f t="shared" si="4"/>
        <v>0</v>
      </c>
    </row>
    <row r="113" spans="2:6" x14ac:dyDescent="0.25">
      <c r="B113" s="54" t="s">
        <v>423</v>
      </c>
      <c r="C113" s="55" t="s">
        <v>424</v>
      </c>
      <c r="D113" s="65">
        <f>SUM(D114:D123)</f>
        <v>93849.15</v>
      </c>
      <c r="E113" s="132">
        <f>SUM(E114:E123)</f>
        <v>2138.13</v>
      </c>
      <c r="F113" s="56">
        <f t="shared" si="4"/>
        <v>2.278262509569879E-2</v>
      </c>
    </row>
    <row r="114" spans="2:6" x14ac:dyDescent="0.25">
      <c r="B114" s="57" t="s">
        <v>425</v>
      </c>
      <c r="C114" s="58" t="s">
        <v>197</v>
      </c>
      <c r="D114" s="47">
        <v>2327</v>
      </c>
      <c r="E114" s="130">
        <v>0</v>
      </c>
      <c r="F114" s="59">
        <f t="shared" si="4"/>
        <v>0</v>
      </c>
    </row>
    <row r="115" spans="2:6" x14ac:dyDescent="0.25">
      <c r="B115" s="57">
        <v>412610</v>
      </c>
      <c r="C115" s="58" t="s">
        <v>220</v>
      </c>
      <c r="D115" s="47">
        <v>38042.699999999997</v>
      </c>
      <c r="E115" s="130">
        <v>0</v>
      </c>
      <c r="F115" s="59">
        <f t="shared" si="4"/>
        <v>0</v>
      </c>
    </row>
    <row r="116" spans="2:6" x14ac:dyDescent="0.25">
      <c r="B116" s="57" t="s">
        <v>426</v>
      </c>
      <c r="C116" s="58" t="s">
        <v>427</v>
      </c>
      <c r="D116" s="47">
        <v>2327</v>
      </c>
      <c r="E116" s="130">
        <v>2092.75</v>
      </c>
      <c r="F116" s="59">
        <f t="shared" si="4"/>
        <v>0.89933390631714649</v>
      </c>
    </row>
    <row r="117" spans="2:6" x14ac:dyDescent="0.25">
      <c r="B117" s="57" t="s">
        <v>428</v>
      </c>
      <c r="C117" s="58" t="s">
        <v>429</v>
      </c>
      <c r="D117" s="47">
        <v>1062</v>
      </c>
      <c r="E117" s="130">
        <v>0</v>
      </c>
      <c r="F117" s="59">
        <f t="shared" si="4"/>
        <v>0</v>
      </c>
    </row>
    <row r="118" spans="2:6" x14ac:dyDescent="0.25">
      <c r="B118" s="57" t="s">
        <v>430</v>
      </c>
      <c r="C118" s="58" t="s">
        <v>431</v>
      </c>
      <c r="D118" s="47">
        <v>4688.82</v>
      </c>
      <c r="E118" s="130">
        <v>0</v>
      </c>
      <c r="F118" s="59">
        <f t="shared" si="4"/>
        <v>0</v>
      </c>
    </row>
    <row r="119" spans="2:6" x14ac:dyDescent="0.25">
      <c r="B119" s="57" t="s">
        <v>432</v>
      </c>
      <c r="C119" s="58" t="s">
        <v>433</v>
      </c>
      <c r="D119" s="47">
        <v>0</v>
      </c>
      <c r="E119" s="130">
        <v>0</v>
      </c>
      <c r="F119" s="59"/>
    </row>
    <row r="120" spans="2:6" x14ac:dyDescent="0.25">
      <c r="B120" s="57" t="s">
        <v>434</v>
      </c>
      <c r="C120" s="58" t="s">
        <v>435</v>
      </c>
      <c r="D120" s="47">
        <v>0</v>
      </c>
      <c r="E120" s="130">
        <v>0</v>
      </c>
      <c r="F120" s="59"/>
    </row>
    <row r="121" spans="2:6" x14ac:dyDescent="0.25">
      <c r="B121" s="57" t="s">
        <v>436</v>
      </c>
      <c r="C121" s="58" t="s">
        <v>437</v>
      </c>
      <c r="D121" s="47">
        <v>2986.63</v>
      </c>
      <c r="E121" s="130">
        <v>0</v>
      </c>
      <c r="F121" s="59">
        <f t="shared" si="4"/>
        <v>0</v>
      </c>
    </row>
    <row r="122" spans="2:6" x14ac:dyDescent="0.25">
      <c r="B122" s="57" t="s">
        <v>438</v>
      </c>
      <c r="C122" s="58" t="s">
        <v>211</v>
      </c>
      <c r="D122" s="47">
        <v>12415</v>
      </c>
      <c r="E122" s="130">
        <v>45.38</v>
      </c>
      <c r="F122" s="59">
        <f t="shared" si="4"/>
        <v>3.6552557390253726E-3</v>
      </c>
    </row>
    <row r="123" spans="2:6" x14ac:dyDescent="0.25">
      <c r="B123" s="57" t="s">
        <v>439</v>
      </c>
      <c r="C123" s="58" t="s">
        <v>215</v>
      </c>
      <c r="D123" s="47">
        <v>30000</v>
      </c>
      <c r="E123" s="130">
        <v>0</v>
      </c>
      <c r="F123" s="59">
        <f t="shared" si="4"/>
        <v>0</v>
      </c>
    </row>
    <row r="124" spans="2:6" x14ac:dyDescent="0.25">
      <c r="D124" s="48"/>
      <c r="E124" s="133"/>
    </row>
    <row r="125" spans="2:6" x14ac:dyDescent="0.25">
      <c r="D125" s="48"/>
      <c r="E125" s="133"/>
    </row>
  </sheetData>
  <mergeCells count="3">
    <mergeCell ref="C2:F2"/>
    <mergeCell ref="C3:F3"/>
    <mergeCell ref="B5:C6"/>
  </mergeCells>
  <pageMargins left="0.7" right="0.7" top="0.75" bottom="0.75" header="0.3" footer="0.3"/>
  <pageSetup paperSize="9" scale="67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G197"/>
  <sheetViews>
    <sheetView showGridLines="0" zoomScaleNormal="100" workbookViewId="0">
      <pane ySplit="6" topLeftCell="A7" activePane="bottomLeft" state="frozenSplit"/>
      <selection activeCell="A82" sqref="A82:XFD82"/>
      <selection pane="bottomLeft"/>
    </sheetView>
  </sheetViews>
  <sheetFormatPr defaultRowHeight="12.75" x14ac:dyDescent="0.25"/>
  <cols>
    <col min="1" max="1" width="5" style="68" bestFit="1" customWidth="1"/>
    <col min="2" max="2" width="17.28515625" style="91" bestFit="1" customWidth="1"/>
    <col min="3" max="3" width="74.140625" style="71" customWidth="1"/>
    <col min="4" max="4" width="15.42578125" style="71" bestFit="1" customWidth="1"/>
    <col min="5" max="5" width="11.7109375" style="68" bestFit="1" customWidth="1"/>
    <col min="6" max="6" width="13.7109375" style="72" customWidth="1"/>
    <col min="7" max="16384" width="9.140625" style="68"/>
  </cols>
  <sheetData>
    <row r="2" spans="2:7" s="67" customFormat="1" x14ac:dyDescent="0.25">
      <c r="B2" s="191" t="s">
        <v>447</v>
      </c>
      <c r="C2" s="191"/>
      <c r="D2" s="191"/>
      <c r="E2" s="191"/>
      <c r="F2" s="191"/>
      <c r="G2" s="68"/>
    </row>
    <row r="3" spans="2:7" s="67" customFormat="1" x14ac:dyDescent="0.25">
      <c r="B3" s="191" t="s">
        <v>448</v>
      </c>
      <c r="C3" s="191"/>
      <c r="D3" s="191"/>
      <c r="E3" s="191"/>
      <c r="F3" s="191"/>
      <c r="G3" s="68"/>
    </row>
    <row r="4" spans="2:7" s="67" customFormat="1" x14ac:dyDescent="0.25">
      <c r="B4" s="90"/>
      <c r="C4" s="69"/>
      <c r="D4" s="69"/>
      <c r="E4" s="135"/>
      <c r="F4" s="70"/>
      <c r="G4" s="68"/>
    </row>
    <row r="5" spans="2:7" s="67" customFormat="1" x14ac:dyDescent="0.25">
      <c r="B5" s="91"/>
      <c r="C5" s="71"/>
      <c r="D5" s="73" t="s">
        <v>266</v>
      </c>
      <c r="E5" s="136" t="s">
        <v>274</v>
      </c>
      <c r="F5" s="74" t="s">
        <v>267</v>
      </c>
      <c r="G5" s="68"/>
    </row>
    <row r="6" spans="2:7" s="67" customFormat="1" x14ac:dyDescent="0.25">
      <c r="B6" s="92"/>
      <c r="C6" s="76" t="s">
        <v>265</v>
      </c>
      <c r="D6" s="77">
        <f>D7+D35+D132+D135+D139+D168+D173+D178+D52</f>
        <v>2181572.94</v>
      </c>
      <c r="E6" s="134">
        <f>E7+E35+E52+E132+E135+E139+E168+E173+E178</f>
        <v>976423.14</v>
      </c>
      <c r="F6" s="78">
        <f t="shared" ref="F6:F37" si="0">E6/D6</f>
        <v>0.44757758133908648</v>
      </c>
      <c r="G6" s="68"/>
    </row>
    <row r="7" spans="2:7" s="67" customFormat="1" x14ac:dyDescent="0.25">
      <c r="B7" s="92" t="s">
        <v>275</v>
      </c>
      <c r="C7" s="76" t="s">
        <v>276</v>
      </c>
      <c r="D7" s="77">
        <f>+D8+D33</f>
        <v>1786958.21</v>
      </c>
      <c r="E7" s="134">
        <f>+E8+E33</f>
        <v>843249.7</v>
      </c>
      <c r="F7" s="78">
        <f t="shared" si="0"/>
        <v>0.47189111378267762</v>
      </c>
      <c r="G7" s="68"/>
    </row>
    <row r="8" spans="2:7" s="67" customFormat="1" x14ac:dyDescent="0.25">
      <c r="B8" s="93" t="s">
        <v>239</v>
      </c>
      <c r="C8" s="79" t="s">
        <v>244</v>
      </c>
      <c r="D8" s="80">
        <f>SUM(D9:D32)</f>
        <v>1786122.21</v>
      </c>
      <c r="E8" s="88">
        <f>SUM(E9:E32)</f>
        <v>843249.7</v>
      </c>
      <c r="F8" s="81">
        <f t="shared" si="0"/>
        <v>0.47211198387147313</v>
      </c>
      <c r="G8" s="68"/>
    </row>
    <row r="9" spans="2:7" s="67" customFormat="1" x14ac:dyDescent="0.25">
      <c r="B9" s="85" t="s">
        <v>449</v>
      </c>
      <c r="C9" s="82" t="s">
        <v>278</v>
      </c>
      <c r="D9" s="83">
        <v>1242000</v>
      </c>
      <c r="E9" s="137">
        <v>672310.53</v>
      </c>
      <c r="F9" s="84">
        <f t="shared" si="0"/>
        <v>0.54131282608695652</v>
      </c>
      <c r="G9" s="68"/>
    </row>
    <row r="10" spans="2:7" s="67" customFormat="1" x14ac:dyDescent="0.25">
      <c r="B10" s="85">
        <v>31113</v>
      </c>
      <c r="C10" s="82" t="s">
        <v>440</v>
      </c>
      <c r="D10" s="83">
        <v>350</v>
      </c>
      <c r="E10" s="137">
        <v>0</v>
      </c>
      <c r="F10" s="84">
        <f t="shared" si="0"/>
        <v>0</v>
      </c>
      <c r="G10" s="68"/>
    </row>
    <row r="11" spans="2:7" s="67" customFormat="1" x14ac:dyDescent="0.25">
      <c r="B11" s="85" t="s">
        <v>450</v>
      </c>
      <c r="C11" s="82" t="s">
        <v>110</v>
      </c>
      <c r="D11" s="83">
        <v>17000</v>
      </c>
      <c r="E11" s="137">
        <v>21481.53</v>
      </c>
      <c r="F11" s="84">
        <f t="shared" si="0"/>
        <v>1.2636194117647057</v>
      </c>
      <c r="G11" s="68"/>
    </row>
    <row r="12" spans="2:7" s="67" customFormat="1" x14ac:dyDescent="0.25">
      <c r="B12" s="85" t="s">
        <v>451</v>
      </c>
      <c r="C12" s="82" t="s">
        <v>112</v>
      </c>
      <c r="D12" s="83">
        <v>39936</v>
      </c>
      <c r="E12" s="137">
        <v>2576.34</v>
      </c>
      <c r="F12" s="84">
        <f t="shared" si="0"/>
        <v>6.4511718750000002E-2</v>
      </c>
      <c r="G12" s="68"/>
    </row>
    <row r="13" spans="2:7" s="67" customFormat="1" x14ac:dyDescent="0.25">
      <c r="B13" s="85" t="s">
        <v>452</v>
      </c>
      <c r="C13" s="82" t="s">
        <v>282</v>
      </c>
      <c r="D13" s="83">
        <v>12000</v>
      </c>
      <c r="E13" s="137">
        <v>0</v>
      </c>
      <c r="F13" s="84">
        <f t="shared" si="0"/>
        <v>0</v>
      </c>
      <c r="G13" s="68"/>
    </row>
    <row r="14" spans="2:7" s="67" customFormat="1" x14ac:dyDescent="0.25">
      <c r="B14" s="85" t="s">
        <v>453</v>
      </c>
      <c r="C14" s="82" t="s">
        <v>284</v>
      </c>
      <c r="D14" s="83">
        <v>27518</v>
      </c>
      <c r="E14" s="137">
        <v>5000</v>
      </c>
      <c r="F14" s="84">
        <f t="shared" si="0"/>
        <v>0.18169925139908424</v>
      </c>
      <c r="G14" s="68"/>
    </row>
    <row r="15" spans="2:7" s="67" customFormat="1" x14ac:dyDescent="0.25">
      <c r="B15" s="85" t="s">
        <v>454</v>
      </c>
      <c r="C15" s="82" t="s">
        <v>286</v>
      </c>
      <c r="D15" s="83">
        <v>30926</v>
      </c>
      <c r="E15" s="137">
        <v>0</v>
      </c>
      <c r="F15" s="84">
        <f t="shared" si="0"/>
        <v>0</v>
      </c>
      <c r="G15" s="68"/>
    </row>
    <row r="16" spans="2:7" s="67" customFormat="1" x14ac:dyDescent="0.25">
      <c r="B16" s="85" t="s">
        <v>455</v>
      </c>
      <c r="C16" s="82" t="s">
        <v>288</v>
      </c>
      <c r="D16" s="83">
        <v>2756</v>
      </c>
      <c r="E16" s="137">
        <v>0</v>
      </c>
      <c r="F16" s="84">
        <f t="shared" si="0"/>
        <v>0</v>
      </c>
      <c r="G16" s="68"/>
    </row>
    <row r="17" spans="2:7" s="67" customFormat="1" x14ac:dyDescent="0.25">
      <c r="B17" s="85" t="s">
        <v>456</v>
      </c>
      <c r="C17" s="82" t="s">
        <v>290</v>
      </c>
      <c r="D17" s="83">
        <v>3393</v>
      </c>
      <c r="E17" s="137">
        <v>1324.32</v>
      </c>
      <c r="F17" s="84">
        <f t="shared" si="0"/>
        <v>0.39030946065428823</v>
      </c>
      <c r="G17" s="68"/>
    </row>
    <row r="18" spans="2:7" s="67" customFormat="1" x14ac:dyDescent="0.25">
      <c r="B18" s="85" t="s">
        <v>457</v>
      </c>
      <c r="C18" s="82" t="s">
        <v>292</v>
      </c>
      <c r="D18" s="83">
        <v>20250</v>
      </c>
      <c r="E18" s="137">
        <v>13500</v>
      </c>
      <c r="F18" s="84">
        <f t="shared" si="0"/>
        <v>0.66666666666666663</v>
      </c>
      <c r="G18" s="68"/>
    </row>
    <row r="19" spans="2:7" s="67" customFormat="1" x14ac:dyDescent="0.25">
      <c r="B19" s="85" t="s">
        <v>458</v>
      </c>
      <c r="C19" s="82" t="s">
        <v>294</v>
      </c>
      <c r="D19" s="83">
        <v>5000</v>
      </c>
      <c r="E19" s="137">
        <v>1624.32</v>
      </c>
      <c r="F19" s="84">
        <f t="shared" si="0"/>
        <v>0.32486399999999999</v>
      </c>
      <c r="G19" s="68"/>
    </row>
    <row r="20" spans="2:7" s="67" customFormat="1" x14ac:dyDescent="0.25">
      <c r="B20" s="85" t="s">
        <v>459</v>
      </c>
      <c r="C20" s="82" t="s">
        <v>119</v>
      </c>
      <c r="D20" s="83">
        <v>227913</v>
      </c>
      <c r="E20" s="137">
        <v>114842.22</v>
      </c>
      <c r="F20" s="84">
        <f t="shared" si="0"/>
        <v>0.50388621974174352</v>
      </c>
      <c r="G20" s="68"/>
    </row>
    <row r="21" spans="2:7" s="67" customFormat="1" x14ac:dyDescent="0.25">
      <c r="B21" s="85">
        <v>31322</v>
      </c>
      <c r="C21" s="82" t="s">
        <v>441</v>
      </c>
      <c r="D21" s="83">
        <v>50</v>
      </c>
      <c r="E21" s="137">
        <v>0</v>
      </c>
      <c r="F21" s="84">
        <f t="shared" si="0"/>
        <v>0</v>
      </c>
      <c r="G21" s="68"/>
    </row>
    <row r="22" spans="2:7" s="67" customFormat="1" x14ac:dyDescent="0.25">
      <c r="B22" s="85">
        <v>31332</v>
      </c>
      <c r="C22" s="82" t="s">
        <v>222</v>
      </c>
      <c r="D22" s="83">
        <v>150</v>
      </c>
      <c r="E22" s="137">
        <v>0</v>
      </c>
      <c r="F22" s="84">
        <f t="shared" si="0"/>
        <v>0</v>
      </c>
      <c r="G22" s="68"/>
    </row>
    <row r="23" spans="2:7" s="67" customFormat="1" x14ac:dyDescent="0.25">
      <c r="B23" s="85">
        <v>32111</v>
      </c>
      <c r="C23" s="85" t="s">
        <v>296</v>
      </c>
      <c r="D23" s="83">
        <v>500</v>
      </c>
      <c r="E23" s="131">
        <v>63</v>
      </c>
      <c r="F23" s="84">
        <f t="shared" si="0"/>
        <v>0.126</v>
      </c>
      <c r="G23" s="68"/>
    </row>
    <row r="24" spans="2:7" s="67" customFormat="1" x14ac:dyDescent="0.25">
      <c r="B24" s="85">
        <v>32113</v>
      </c>
      <c r="C24" s="82" t="s">
        <v>324</v>
      </c>
      <c r="D24" s="83">
        <v>500</v>
      </c>
      <c r="E24" s="131">
        <v>153.6</v>
      </c>
      <c r="F24" s="84">
        <f t="shared" si="0"/>
        <v>0.30719999999999997</v>
      </c>
      <c r="G24" s="68"/>
    </row>
    <row r="25" spans="2:7" s="67" customFormat="1" x14ac:dyDescent="0.25">
      <c r="B25" s="85">
        <v>32115</v>
      </c>
      <c r="C25" s="82" t="s">
        <v>328</v>
      </c>
      <c r="D25" s="83">
        <v>500</v>
      </c>
      <c r="E25" s="131">
        <v>106.8</v>
      </c>
      <c r="F25" s="84">
        <f t="shared" si="0"/>
        <v>0.21359999999999998</v>
      </c>
      <c r="G25" s="68"/>
    </row>
    <row r="26" spans="2:7" s="67" customFormat="1" x14ac:dyDescent="0.25">
      <c r="B26" s="85" t="s">
        <v>460</v>
      </c>
      <c r="C26" s="82" t="s">
        <v>298</v>
      </c>
      <c r="D26" s="83">
        <v>16500</v>
      </c>
      <c r="E26" s="137">
        <v>9022.1200000000008</v>
      </c>
      <c r="F26" s="84">
        <f t="shared" si="0"/>
        <v>0.54679515151515157</v>
      </c>
      <c r="G26" s="68"/>
    </row>
    <row r="27" spans="2:7" s="67" customFormat="1" x14ac:dyDescent="0.25">
      <c r="B27" s="85" t="s">
        <v>461</v>
      </c>
      <c r="C27" s="82" t="s">
        <v>302</v>
      </c>
      <c r="D27" s="83">
        <v>1000</v>
      </c>
      <c r="E27" s="137">
        <v>0</v>
      </c>
      <c r="F27" s="84">
        <f t="shared" si="0"/>
        <v>0</v>
      </c>
      <c r="G27" s="68"/>
    </row>
    <row r="28" spans="2:7" s="67" customFormat="1" x14ac:dyDescent="0.25">
      <c r="B28" s="85">
        <v>32373</v>
      </c>
      <c r="C28" s="82" t="s">
        <v>383</v>
      </c>
      <c r="D28" s="83">
        <v>500</v>
      </c>
      <c r="E28" s="137">
        <v>0</v>
      </c>
      <c r="F28" s="84">
        <f t="shared" si="0"/>
        <v>0</v>
      </c>
      <c r="G28" s="68"/>
    </row>
    <row r="29" spans="2:7" s="67" customFormat="1" x14ac:dyDescent="0.25">
      <c r="B29" s="85" t="s">
        <v>462</v>
      </c>
      <c r="C29" s="82" t="s">
        <v>304</v>
      </c>
      <c r="D29" s="83">
        <v>2133</v>
      </c>
      <c r="E29" s="137">
        <v>1244.92</v>
      </c>
      <c r="F29" s="84">
        <f t="shared" si="0"/>
        <v>0.5836474449132677</v>
      </c>
      <c r="G29" s="68"/>
    </row>
    <row r="30" spans="2:7" s="67" customFormat="1" x14ac:dyDescent="0.25">
      <c r="B30" s="85">
        <v>34332</v>
      </c>
      <c r="C30" s="82" t="s">
        <v>442</v>
      </c>
      <c r="D30" s="83">
        <v>100</v>
      </c>
      <c r="E30" s="137">
        <v>0</v>
      </c>
      <c r="F30" s="84">
        <f t="shared" si="0"/>
        <v>0</v>
      </c>
      <c r="G30" s="68"/>
    </row>
    <row r="31" spans="2:7" s="67" customFormat="1" x14ac:dyDescent="0.25">
      <c r="B31" s="85">
        <v>34339</v>
      </c>
      <c r="C31" s="82" t="s">
        <v>404</v>
      </c>
      <c r="D31" s="83">
        <v>0</v>
      </c>
      <c r="E31" s="137">
        <v>0</v>
      </c>
      <c r="F31" s="84"/>
      <c r="G31" s="68"/>
    </row>
    <row r="32" spans="2:7" s="67" customFormat="1" x14ac:dyDescent="0.25">
      <c r="B32" s="85">
        <v>92221</v>
      </c>
      <c r="C32" s="82" t="s">
        <v>305</v>
      </c>
      <c r="D32" s="83">
        <v>135147.21</v>
      </c>
      <c r="E32" s="137">
        <v>0</v>
      </c>
      <c r="F32" s="84">
        <f t="shared" si="0"/>
        <v>0</v>
      </c>
      <c r="G32" s="68"/>
    </row>
    <row r="33" spans="2:7" s="67" customFormat="1" x14ac:dyDescent="0.25">
      <c r="B33" s="93" t="s">
        <v>247</v>
      </c>
      <c r="C33" s="79" t="s">
        <v>248</v>
      </c>
      <c r="D33" s="80">
        <f>+D34</f>
        <v>836</v>
      </c>
      <c r="E33" s="88">
        <f>+E34</f>
        <v>0</v>
      </c>
      <c r="F33" s="81">
        <f t="shared" si="0"/>
        <v>0</v>
      </c>
      <c r="G33" s="68"/>
    </row>
    <row r="34" spans="2:7" s="67" customFormat="1" x14ac:dyDescent="0.25">
      <c r="B34" s="85" t="s">
        <v>453</v>
      </c>
      <c r="C34" s="82" t="s">
        <v>284</v>
      </c>
      <c r="D34" s="83">
        <v>836</v>
      </c>
      <c r="E34" s="131">
        <v>0</v>
      </c>
      <c r="F34" s="84">
        <f t="shared" si="0"/>
        <v>0</v>
      </c>
      <c r="G34" s="68"/>
    </row>
    <row r="35" spans="2:7" s="67" customFormat="1" x14ac:dyDescent="0.25">
      <c r="B35" s="92" t="s">
        <v>306</v>
      </c>
      <c r="C35" s="76" t="s">
        <v>307</v>
      </c>
      <c r="D35" s="77">
        <f>D36+D42+D47</f>
        <v>17052</v>
      </c>
      <c r="E35" s="134">
        <f>E36+E42+E47</f>
        <v>0</v>
      </c>
      <c r="F35" s="78">
        <f t="shared" si="0"/>
        <v>0</v>
      </c>
      <c r="G35" s="68"/>
    </row>
    <row r="36" spans="2:7" s="67" customFormat="1" x14ac:dyDescent="0.25">
      <c r="B36" s="94" t="s">
        <v>225</v>
      </c>
      <c r="C36" s="87" t="s">
        <v>516</v>
      </c>
      <c r="D36" s="88">
        <f>SUM(D37:D41)</f>
        <v>8600</v>
      </c>
      <c r="E36" s="88">
        <f>SUM(E37:E41)</f>
        <v>0</v>
      </c>
      <c r="F36" s="89">
        <f t="shared" si="0"/>
        <v>0</v>
      </c>
      <c r="G36" s="68"/>
    </row>
    <row r="37" spans="2:7" s="67" customFormat="1" x14ac:dyDescent="0.25">
      <c r="B37" s="85" t="s">
        <v>464</v>
      </c>
      <c r="C37" s="82" t="s">
        <v>309</v>
      </c>
      <c r="D37" s="83">
        <v>3100</v>
      </c>
      <c r="E37" s="131">
        <v>0</v>
      </c>
      <c r="F37" s="84">
        <f t="shared" si="0"/>
        <v>0</v>
      </c>
      <c r="G37" s="68"/>
    </row>
    <row r="38" spans="2:7" s="67" customFormat="1" x14ac:dyDescent="0.25">
      <c r="B38" s="85" t="s">
        <v>465</v>
      </c>
      <c r="C38" s="82" t="s">
        <v>311</v>
      </c>
      <c r="D38" s="83">
        <v>1500</v>
      </c>
      <c r="E38" s="131">
        <v>0</v>
      </c>
      <c r="F38" s="84">
        <f t="shared" ref="F38:F58" si="1">E38/D38</f>
        <v>0</v>
      </c>
      <c r="G38" s="68"/>
    </row>
    <row r="39" spans="2:7" s="67" customFormat="1" x14ac:dyDescent="0.25">
      <c r="B39" s="85" t="s">
        <v>466</v>
      </c>
      <c r="C39" s="82" t="s">
        <v>313</v>
      </c>
      <c r="D39" s="83">
        <v>0</v>
      </c>
      <c r="E39" s="131">
        <v>0</v>
      </c>
      <c r="F39" s="84"/>
      <c r="G39" s="68"/>
    </row>
    <row r="40" spans="2:7" s="67" customFormat="1" x14ac:dyDescent="0.25">
      <c r="B40" s="85" t="s">
        <v>467</v>
      </c>
      <c r="C40" s="82" t="s">
        <v>315</v>
      </c>
      <c r="D40" s="83">
        <v>3000</v>
      </c>
      <c r="E40" s="131">
        <v>0</v>
      </c>
      <c r="F40" s="84">
        <f t="shared" si="1"/>
        <v>0</v>
      </c>
      <c r="G40" s="68"/>
    </row>
    <row r="41" spans="2:7" s="67" customFormat="1" x14ac:dyDescent="0.25">
      <c r="B41" s="85" t="s">
        <v>468</v>
      </c>
      <c r="C41" s="82" t="s">
        <v>317</v>
      </c>
      <c r="D41" s="83">
        <v>1000</v>
      </c>
      <c r="E41" s="131">
        <v>0</v>
      </c>
      <c r="F41" s="84">
        <f t="shared" si="1"/>
        <v>0</v>
      </c>
      <c r="G41" s="68"/>
    </row>
    <row r="42" spans="2:7" s="67" customFormat="1" x14ac:dyDescent="0.25">
      <c r="B42" s="93" t="s">
        <v>229</v>
      </c>
      <c r="C42" s="79" t="s">
        <v>230</v>
      </c>
      <c r="D42" s="80">
        <f>SUM(D43:D46)</f>
        <v>7452</v>
      </c>
      <c r="E42" s="88">
        <f>SUM(E43:E46)</f>
        <v>0</v>
      </c>
      <c r="F42" s="81">
        <f t="shared" si="1"/>
        <v>0</v>
      </c>
      <c r="G42" s="68"/>
    </row>
    <row r="43" spans="2:7" s="67" customFormat="1" x14ac:dyDescent="0.25">
      <c r="B43" s="85" t="s">
        <v>464</v>
      </c>
      <c r="C43" s="82" t="s">
        <v>309</v>
      </c>
      <c r="D43" s="83">
        <v>0</v>
      </c>
      <c r="E43" s="131">
        <v>0</v>
      </c>
      <c r="F43" s="84"/>
      <c r="G43" s="68"/>
    </row>
    <row r="44" spans="2:7" s="67" customFormat="1" x14ac:dyDescent="0.25">
      <c r="B44" s="85" t="s">
        <v>465</v>
      </c>
      <c r="C44" s="82" t="s">
        <v>311</v>
      </c>
      <c r="D44" s="83">
        <v>0</v>
      </c>
      <c r="E44" s="131">
        <v>0</v>
      </c>
      <c r="F44" s="84"/>
      <c r="G44" s="68"/>
    </row>
    <row r="45" spans="2:7" s="67" customFormat="1" x14ac:dyDescent="0.25">
      <c r="B45" s="85" t="s">
        <v>467</v>
      </c>
      <c r="C45" s="82" t="s">
        <v>315</v>
      </c>
      <c r="D45" s="83">
        <v>7452</v>
      </c>
      <c r="E45" s="131">
        <v>0</v>
      </c>
      <c r="F45" s="84">
        <f t="shared" si="1"/>
        <v>0</v>
      </c>
      <c r="G45" s="68"/>
    </row>
    <row r="46" spans="2:7" s="67" customFormat="1" x14ac:dyDescent="0.25">
      <c r="B46" s="85" t="s">
        <v>468</v>
      </c>
      <c r="C46" s="82" t="s">
        <v>317</v>
      </c>
      <c r="D46" s="83">
        <v>0</v>
      </c>
      <c r="E46" s="131">
        <v>0</v>
      </c>
      <c r="F46" s="84"/>
      <c r="G46" s="68"/>
    </row>
    <row r="47" spans="2:7" s="67" customFormat="1" x14ac:dyDescent="0.25">
      <c r="B47" s="93" t="s">
        <v>231</v>
      </c>
      <c r="C47" s="79" t="s">
        <v>234</v>
      </c>
      <c r="D47" s="80">
        <f>SUM(D48:D51)</f>
        <v>1000</v>
      </c>
      <c r="E47" s="88">
        <f>SUM(E48:E51)</f>
        <v>0</v>
      </c>
      <c r="F47" s="81">
        <f t="shared" si="1"/>
        <v>0</v>
      </c>
      <c r="G47" s="68"/>
    </row>
    <row r="48" spans="2:7" s="67" customFormat="1" x14ac:dyDescent="0.25">
      <c r="B48" s="85" t="s">
        <v>464</v>
      </c>
      <c r="C48" s="82" t="s">
        <v>309</v>
      </c>
      <c r="D48" s="83">
        <v>0</v>
      </c>
      <c r="E48" s="131">
        <v>0</v>
      </c>
      <c r="F48" s="86"/>
      <c r="G48" s="68"/>
    </row>
    <row r="49" spans="2:7" s="67" customFormat="1" x14ac:dyDescent="0.25">
      <c r="B49" s="85" t="s">
        <v>465</v>
      </c>
      <c r="C49" s="82" t="s">
        <v>311</v>
      </c>
      <c r="D49" s="83">
        <v>0</v>
      </c>
      <c r="E49" s="131">
        <v>0</v>
      </c>
      <c r="F49" s="86"/>
      <c r="G49" s="68"/>
    </row>
    <row r="50" spans="2:7" s="67" customFormat="1" x14ac:dyDescent="0.25">
      <c r="B50" s="85" t="s">
        <v>467</v>
      </c>
      <c r="C50" s="82" t="s">
        <v>315</v>
      </c>
      <c r="D50" s="83">
        <v>1000</v>
      </c>
      <c r="E50" s="131">
        <v>0</v>
      </c>
      <c r="F50" s="86">
        <f t="shared" si="1"/>
        <v>0</v>
      </c>
      <c r="G50" s="68"/>
    </row>
    <row r="51" spans="2:7" s="67" customFormat="1" x14ac:dyDescent="0.25">
      <c r="B51" s="85" t="s">
        <v>468</v>
      </c>
      <c r="C51" s="82" t="s">
        <v>317</v>
      </c>
      <c r="D51" s="83">
        <v>0</v>
      </c>
      <c r="E51" s="131">
        <v>0</v>
      </c>
      <c r="F51" s="86"/>
      <c r="G51" s="68"/>
    </row>
    <row r="52" spans="2:7" s="67" customFormat="1" x14ac:dyDescent="0.25">
      <c r="B52" s="92" t="s">
        <v>318</v>
      </c>
      <c r="C52" s="76" t="s">
        <v>319</v>
      </c>
      <c r="D52" s="77">
        <f>SUM(D53+D57+D68+D71+D108+D115+D123+D128)</f>
        <v>143538.34</v>
      </c>
      <c r="E52" s="134">
        <f>SUM(E53+E57+E68+E71+E108+E115+E123+E128)</f>
        <v>64873.22</v>
      </c>
      <c r="F52" s="78">
        <f t="shared" si="1"/>
        <v>0.45195743520511666</v>
      </c>
      <c r="G52" s="68"/>
    </row>
    <row r="53" spans="2:7" s="67" customFormat="1" x14ac:dyDescent="0.25">
      <c r="B53" s="94" t="s">
        <v>225</v>
      </c>
      <c r="C53" s="87" t="s">
        <v>516</v>
      </c>
      <c r="D53" s="80">
        <f>SUM(D54:D56)</f>
        <v>20128</v>
      </c>
      <c r="E53" s="88">
        <f>SUM(E54:E56)</f>
        <v>10927.880000000001</v>
      </c>
      <c r="F53" s="81">
        <f t="shared" si="1"/>
        <v>0.54291931637519875</v>
      </c>
      <c r="G53" s="68"/>
    </row>
    <row r="54" spans="2:7" s="67" customFormat="1" x14ac:dyDescent="0.25">
      <c r="B54" s="85">
        <v>32231</v>
      </c>
      <c r="C54" s="85" t="s">
        <v>352</v>
      </c>
      <c r="D54" s="83">
        <v>5316</v>
      </c>
      <c r="E54" s="131">
        <v>1687.02</v>
      </c>
      <c r="F54" s="84">
        <f t="shared" si="1"/>
        <v>0.31734762979683973</v>
      </c>
      <c r="G54" s="68"/>
    </row>
    <row r="55" spans="2:7" s="67" customFormat="1" x14ac:dyDescent="0.25">
      <c r="B55" s="85">
        <v>32233</v>
      </c>
      <c r="C55" s="85" t="s">
        <v>354</v>
      </c>
      <c r="D55" s="83">
        <v>11312</v>
      </c>
      <c r="E55" s="131">
        <v>6330.33</v>
      </c>
      <c r="F55" s="84">
        <f t="shared" si="1"/>
        <v>0.55961191654879772</v>
      </c>
      <c r="G55" s="68"/>
    </row>
    <row r="56" spans="2:7" s="67" customFormat="1" x14ac:dyDescent="0.25">
      <c r="B56" s="85">
        <v>32341</v>
      </c>
      <c r="C56" s="85" t="s">
        <v>369</v>
      </c>
      <c r="D56" s="83">
        <v>3500</v>
      </c>
      <c r="E56" s="131">
        <v>2910.53</v>
      </c>
      <c r="F56" s="84">
        <f t="shared" si="1"/>
        <v>0.8315800000000001</v>
      </c>
      <c r="G56" s="68"/>
    </row>
    <row r="57" spans="2:7" s="67" customFormat="1" x14ac:dyDescent="0.25">
      <c r="B57" s="93" t="s">
        <v>229</v>
      </c>
      <c r="C57" s="79" t="s">
        <v>230</v>
      </c>
      <c r="D57" s="80">
        <f>SUM(D58:D67)</f>
        <v>9558</v>
      </c>
      <c r="E57" s="88">
        <f>SUM(E58:E67)</f>
        <v>0</v>
      </c>
      <c r="F57" s="81">
        <f t="shared" si="1"/>
        <v>0</v>
      </c>
      <c r="G57" s="68"/>
    </row>
    <row r="58" spans="2:7" s="67" customFormat="1" x14ac:dyDescent="0.25">
      <c r="B58" s="85">
        <v>32111</v>
      </c>
      <c r="C58" s="85" t="s">
        <v>500</v>
      </c>
      <c r="D58" s="83">
        <v>1010</v>
      </c>
      <c r="E58" s="131">
        <v>0</v>
      </c>
      <c r="F58" s="84">
        <f t="shared" si="1"/>
        <v>0</v>
      </c>
      <c r="G58" s="68"/>
    </row>
    <row r="59" spans="2:7" s="67" customFormat="1" x14ac:dyDescent="0.25">
      <c r="B59" s="85">
        <v>32113</v>
      </c>
      <c r="C59" s="85" t="s">
        <v>324</v>
      </c>
      <c r="D59" s="83">
        <v>1000</v>
      </c>
      <c r="E59" s="131">
        <v>0</v>
      </c>
      <c r="F59" s="84">
        <v>0</v>
      </c>
      <c r="G59" s="68"/>
    </row>
    <row r="60" spans="2:7" s="67" customFormat="1" x14ac:dyDescent="0.25">
      <c r="B60" s="85">
        <v>32115</v>
      </c>
      <c r="C60" s="85" t="s">
        <v>328</v>
      </c>
      <c r="D60" s="83">
        <v>1000</v>
      </c>
      <c r="E60" s="131">
        <v>0</v>
      </c>
      <c r="F60" s="84">
        <v>0</v>
      </c>
      <c r="G60" s="68"/>
    </row>
    <row r="61" spans="2:7" s="67" customFormat="1" x14ac:dyDescent="0.25">
      <c r="B61" s="85" t="s">
        <v>479</v>
      </c>
      <c r="C61" s="82" t="s">
        <v>350</v>
      </c>
      <c r="D61" s="83">
        <v>500</v>
      </c>
      <c r="E61" s="131">
        <v>0</v>
      </c>
      <c r="F61" s="84">
        <f t="shared" ref="F61:F74" si="2">E61/D61</f>
        <v>0</v>
      </c>
      <c r="G61" s="68"/>
    </row>
    <row r="62" spans="2:7" s="67" customFormat="1" x14ac:dyDescent="0.25">
      <c r="B62" s="85">
        <v>32233</v>
      </c>
      <c r="C62" s="82" t="s">
        <v>354</v>
      </c>
      <c r="D62" s="83">
        <v>1000</v>
      </c>
      <c r="E62" s="131">
        <v>0</v>
      </c>
      <c r="F62" s="84">
        <f t="shared" si="2"/>
        <v>0</v>
      </c>
      <c r="G62" s="68"/>
    </row>
    <row r="63" spans="2:7" s="67" customFormat="1" x14ac:dyDescent="0.25">
      <c r="B63" s="85" t="s">
        <v>480</v>
      </c>
      <c r="C63" s="82" t="s">
        <v>356</v>
      </c>
      <c r="D63" s="83">
        <v>548</v>
      </c>
      <c r="E63" s="131">
        <v>0</v>
      </c>
      <c r="F63" s="84">
        <f t="shared" si="2"/>
        <v>0</v>
      </c>
      <c r="G63" s="68"/>
    </row>
    <row r="64" spans="2:7" s="67" customFormat="1" x14ac:dyDescent="0.25">
      <c r="B64" s="85">
        <v>32399</v>
      </c>
      <c r="C64" s="82" t="s">
        <v>391</v>
      </c>
      <c r="D64" s="83">
        <v>2000</v>
      </c>
      <c r="E64" s="131">
        <v>0</v>
      </c>
      <c r="F64" s="84">
        <f t="shared" si="2"/>
        <v>0</v>
      </c>
      <c r="G64" s="68"/>
    </row>
    <row r="65" spans="2:7" s="67" customFormat="1" x14ac:dyDescent="0.25">
      <c r="B65" s="85" t="s">
        <v>498</v>
      </c>
      <c r="C65" s="82" t="s">
        <v>160</v>
      </c>
      <c r="D65" s="83">
        <v>2327.2600000000002</v>
      </c>
      <c r="E65" s="131">
        <v>0</v>
      </c>
      <c r="F65" s="84">
        <f t="shared" si="2"/>
        <v>0</v>
      </c>
      <c r="G65" s="68"/>
    </row>
    <row r="66" spans="2:7" s="67" customFormat="1" x14ac:dyDescent="0.25">
      <c r="B66" s="85" t="s">
        <v>501</v>
      </c>
      <c r="C66" s="82" t="s">
        <v>406</v>
      </c>
      <c r="D66" s="83">
        <v>172.74</v>
      </c>
      <c r="E66" s="131">
        <v>0</v>
      </c>
      <c r="F66" s="84">
        <f t="shared" si="2"/>
        <v>0</v>
      </c>
      <c r="G66" s="68"/>
    </row>
    <row r="67" spans="2:7" s="67" customFormat="1" x14ac:dyDescent="0.25">
      <c r="B67" s="85" t="s">
        <v>502</v>
      </c>
      <c r="C67" s="82" t="s">
        <v>412</v>
      </c>
      <c r="D67" s="83">
        <v>0</v>
      </c>
      <c r="E67" s="131">
        <v>0</v>
      </c>
      <c r="F67" s="84"/>
      <c r="G67" s="68"/>
    </row>
    <row r="68" spans="2:7" s="67" customFormat="1" x14ac:dyDescent="0.25">
      <c r="B68" s="93" t="s">
        <v>503</v>
      </c>
      <c r="C68" s="79" t="s">
        <v>234</v>
      </c>
      <c r="D68" s="80">
        <f>SUM(D69:D70)</f>
        <v>1380</v>
      </c>
      <c r="E68" s="88">
        <f>SUM(E69:E70)</f>
        <v>920</v>
      </c>
      <c r="F68" s="81">
        <f t="shared" si="2"/>
        <v>0.66666666666666663</v>
      </c>
      <c r="G68" s="68"/>
    </row>
    <row r="69" spans="2:7" s="67" customFormat="1" x14ac:dyDescent="0.25">
      <c r="B69" s="85">
        <v>32111</v>
      </c>
      <c r="C69" s="85" t="s">
        <v>296</v>
      </c>
      <c r="D69" s="83">
        <v>120</v>
      </c>
      <c r="E69" s="131">
        <v>0</v>
      </c>
      <c r="F69" s="86">
        <f t="shared" si="2"/>
        <v>0</v>
      </c>
      <c r="G69" s="68"/>
    </row>
    <row r="70" spans="2:7" s="67" customFormat="1" x14ac:dyDescent="0.25">
      <c r="B70" s="85" t="s">
        <v>504</v>
      </c>
      <c r="C70" s="82" t="s">
        <v>410</v>
      </c>
      <c r="D70" s="83">
        <v>1260</v>
      </c>
      <c r="E70" s="131">
        <v>920</v>
      </c>
      <c r="F70" s="86">
        <f t="shared" si="2"/>
        <v>0.73015873015873012</v>
      </c>
      <c r="G70" s="68"/>
    </row>
    <row r="71" spans="2:7" s="67" customFormat="1" x14ac:dyDescent="0.25">
      <c r="B71" s="93" t="s">
        <v>237</v>
      </c>
      <c r="C71" s="79" t="s">
        <v>463</v>
      </c>
      <c r="D71" s="80">
        <f>SUM(D72:D107)</f>
        <v>39671.699999999997</v>
      </c>
      <c r="E71" s="88">
        <f>SUM(E72:E107)</f>
        <v>24753.340000000004</v>
      </c>
      <c r="F71" s="81">
        <f t="shared" si="2"/>
        <v>0.62395460744056863</v>
      </c>
      <c r="G71" s="68"/>
    </row>
    <row r="72" spans="2:7" s="67" customFormat="1" x14ac:dyDescent="0.25">
      <c r="B72" s="85" t="s">
        <v>470</v>
      </c>
      <c r="C72" s="82" t="s">
        <v>296</v>
      </c>
      <c r="D72" s="95">
        <v>900</v>
      </c>
      <c r="E72" s="131">
        <v>906</v>
      </c>
      <c r="F72" s="86">
        <f t="shared" si="2"/>
        <v>1.0066666666666666</v>
      </c>
      <c r="G72" s="68"/>
    </row>
    <row r="73" spans="2:7" s="67" customFormat="1" x14ac:dyDescent="0.25">
      <c r="B73" s="85" t="s">
        <v>471</v>
      </c>
      <c r="C73" s="82" t="s">
        <v>322</v>
      </c>
      <c r="D73" s="95">
        <v>560</v>
      </c>
      <c r="E73" s="131">
        <v>480</v>
      </c>
      <c r="F73" s="86">
        <f t="shared" si="2"/>
        <v>0.8571428571428571</v>
      </c>
      <c r="G73" s="68"/>
    </row>
    <row r="74" spans="2:7" s="67" customFormat="1" x14ac:dyDescent="0.25">
      <c r="B74" s="85" t="s">
        <v>472</v>
      </c>
      <c r="C74" s="82" t="s">
        <v>324</v>
      </c>
      <c r="D74" s="95">
        <v>2220.5</v>
      </c>
      <c r="E74" s="131">
        <v>1513.24</v>
      </c>
      <c r="F74" s="86">
        <f t="shared" si="2"/>
        <v>0.68148615176761995</v>
      </c>
      <c r="G74" s="68"/>
    </row>
    <row r="75" spans="2:7" s="67" customFormat="1" x14ac:dyDescent="0.25">
      <c r="B75" s="85">
        <v>32114</v>
      </c>
      <c r="C75" s="82" t="s">
        <v>326</v>
      </c>
      <c r="D75" s="95">
        <v>0</v>
      </c>
      <c r="E75" s="131">
        <v>0</v>
      </c>
      <c r="F75" s="86"/>
      <c r="G75" s="68"/>
    </row>
    <row r="76" spans="2:7" s="67" customFormat="1" x14ac:dyDescent="0.25">
      <c r="B76" s="85">
        <v>32115</v>
      </c>
      <c r="C76" s="82" t="s">
        <v>328</v>
      </c>
      <c r="D76" s="95">
        <v>731.86</v>
      </c>
      <c r="E76" s="131">
        <v>685.1</v>
      </c>
      <c r="F76" s="86">
        <f t="shared" ref="F76:F106" si="3">E76/D76</f>
        <v>0.93610799879758422</v>
      </c>
      <c r="G76" s="68"/>
    </row>
    <row r="77" spans="2:7" s="67" customFormat="1" x14ac:dyDescent="0.25">
      <c r="B77" s="85" t="s">
        <v>474</v>
      </c>
      <c r="C77" s="82" t="s">
        <v>299</v>
      </c>
      <c r="D77" s="95">
        <v>730</v>
      </c>
      <c r="E77" s="131">
        <v>1426.5</v>
      </c>
      <c r="F77" s="86">
        <f t="shared" si="3"/>
        <v>1.954109589041096</v>
      </c>
      <c r="G77" s="68"/>
    </row>
    <row r="78" spans="2:7" s="67" customFormat="1" x14ac:dyDescent="0.25">
      <c r="B78" s="85" t="s">
        <v>475</v>
      </c>
      <c r="C78" s="82" t="s">
        <v>340</v>
      </c>
      <c r="D78" s="95">
        <v>2204</v>
      </c>
      <c r="E78" s="131">
        <v>1885.64</v>
      </c>
      <c r="F78" s="86">
        <f t="shared" si="3"/>
        <v>0.85555353901996378</v>
      </c>
      <c r="G78" s="68"/>
    </row>
    <row r="79" spans="2:7" s="67" customFormat="1" x14ac:dyDescent="0.25">
      <c r="B79" s="85" t="s">
        <v>476</v>
      </c>
      <c r="C79" s="82" t="s">
        <v>342</v>
      </c>
      <c r="D79" s="95">
        <v>318.39</v>
      </c>
      <c r="E79" s="131">
        <v>331.85</v>
      </c>
      <c r="F79" s="86">
        <f t="shared" si="3"/>
        <v>1.0422751970853357</v>
      </c>
      <c r="G79" s="68"/>
    </row>
    <row r="80" spans="2:7" s="67" customFormat="1" x14ac:dyDescent="0.25">
      <c r="B80" s="85" t="s">
        <v>477</v>
      </c>
      <c r="C80" s="82" t="s">
        <v>344</v>
      </c>
      <c r="D80" s="95">
        <v>2795</v>
      </c>
      <c r="E80" s="131">
        <v>1862.02</v>
      </c>
      <c r="F80" s="86">
        <f t="shared" si="3"/>
        <v>0.66619677996422177</v>
      </c>
      <c r="G80" s="68"/>
    </row>
    <row r="81" spans="2:7" s="67" customFormat="1" x14ac:dyDescent="0.25">
      <c r="B81" s="85" t="s">
        <v>478</v>
      </c>
      <c r="C81" s="82" t="s">
        <v>346</v>
      </c>
      <c r="D81" s="95">
        <v>247</v>
      </c>
      <c r="E81" s="131">
        <v>0</v>
      </c>
      <c r="F81" s="86">
        <f t="shared" si="3"/>
        <v>0</v>
      </c>
      <c r="G81" s="68"/>
    </row>
    <row r="82" spans="2:7" s="67" customFormat="1" x14ac:dyDescent="0.25">
      <c r="B82" s="85" t="s">
        <v>505</v>
      </c>
      <c r="C82" s="82" t="s">
        <v>348</v>
      </c>
      <c r="D82" s="95">
        <v>825</v>
      </c>
      <c r="E82" s="131">
        <v>983.89</v>
      </c>
      <c r="F82" s="86">
        <f t="shared" si="3"/>
        <v>1.1925939393939393</v>
      </c>
      <c r="G82" s="68"/>
    </row>
    <row r="83" spans="2:7" s="67" customFormat="1" x14ac:dyDescent="0.25">
      <c r="B83" s="85" t="s">
        <v>479</v>
      </c>
      <c r="C83" s="82" t="s">
        <v>517</v>
      </c>
      <c r="D83" s="95">
        <v>500</v>
      </c>
      <c r="E83" s="131">
        <v>315.77</v>
      </c>
      <c r="F83" s="86">
        <f t="shared" si="3"/>
        <v>0.63153999999999999</v>
      </c>
      <c r="G83" s="68"/>
    </row>
    <row r="84" spans="2:7" s="67" customFormat="1" x14ac:dyDescent="0.25">
      <c r="B84" s="85" t="s">
        <v>518</v>
      </c>
      <c r="C84" s="82" t="s">
        <v>444</v>
      </c>
      <c r="D84" s="95">
        <v>212.6</v>
      </c>
      <c r="E84" s="131">
        <v>70.900000000000006</v>
      </c>
      <c r="F84" s="86">
        <f t="shared" si="3"/>
        <v>0.33349012229539043</v>
      </c>
      <c r="G84" s="68"/>
    </row>
    <row r="85" spans="2:7" s="67" customFormat="1" x14ac:dyDescent="0.25">
      <c r="B85" s="85" t="s">
        <v>480</v>
      </c>
      <c r="C85" s="82" t="s">
        <v>356</v>
      </c>
      <c r="D85" s="95">
        <v>951</v>
      </c>
      <c r="E85" s="131">
        <v>0</v>
      </c>
      <c r="F85" s="86">
        <f t="shared" si="3"/>
        <v>0</v>
      </c>
      <c r="G85" s="68"/>
    </row>
    <row r="86" spans="2:7" s="67" customFormat="1" x14ac:dyDescent="0.25">
      <c r="B86" s="85" t="s">
        <v>481</v>
      </c>
      <c r="C86" s="82" t="s">
        <v>140</v>
      </c>
      <c r="D86" s="95">
        <v>283.42</v>
      </c>
      <c r="E86" s="131">
        <v>72.680000000000007</v>
      </c>
      <c r="F86" s="86">
        <f t="shared" si="3"/>
        <v>0.25643920683085175</v>
      </c>
      <c r="G86" s="68"/>
    </row>
    <row r="87" spans="2:7" s="67" customFormat="1" x14ac:dyDescent="0.25">
      <c r="B87" s="85" t="s">
        <v>482</v>
      </c>
      <c r="C87" s="82" t="s">
        <v>359</v>
      </c>
      <c r="D87" s="95">
        <v>1593</v>
      </c>
      <c r="E87" s="131">
        <v>886.55</v>
      </c>
      <c r="F87" s="86">
        <f t="shared" si="3"/>
        <v>0.55652856246076587</v>
      </c>
      <c r="G87" s="68"/>
    </row>
    <row r="88" spans="2:7" s="67" customFormat="1" x14ac:dyDescent="0.25">
      <c r="B88" s="85" t="s">
        <v>483</v>
      </c>
      <c r="C88" s="82" t="s">
        <v>361</v>
      </c>
      <c r="D88" s="95">
        <v>315</v>
      </c>
      <c r="E88" s="131">
        <v>330.02</v>
      </c>
      <c r="F88" s="86">
        <f t="shared" si="3"/>
        <v>1.0476825396825395</v>
      </c>
      <c r="G88" s="68"/>
    </row>
    <row r="89" spans="2:7" s="67" customFormat="1" x14ac:dyDescent="0.25">
      <c r="B89" s="85" t="s">
        <v>519</v>
      </c>
      <c r="C89" s="82" t="s">
        <v>445</v>
      </c>
      <c r="D89" s="95">
        <v>254.88</v>
      </c>
      <c r="E89" s="131">
        <v>127.44000000000001</v>
      </c>
      <c r="F89" s="86">
        <f t="shared" si="3"/>
        <v>0.50000000000000011</v>
      </c>
      <c r="G89" s="68"/>
    </row>
    <row r="90" spans="2:7" s="67" customFormat="1" x14ac:dyDescent="0.25">
      <c r="B90" s="85" t="s">
        <v>484</v>
      </c>
      <c r="C90" s="82" t="s">
        <v>365</v>
      </c>
      <c r="D90" s="95">
        <v>491</v>
      </c>
      <c r="E90" s="131">
        <v>362.2</v>
      </c>
      <c r="F90" s="86">
        <f t="shared" si="3"/>
        <v>0.73767820773930748</v>
      </c>
      <c r="G90" s="68"/>
    </row>
    <row r="91" spans="2:7" s="67" customFormat="1" x14ac:dyDescent="0.25">
      <c r="B91" s="85" t="s">
        <v>485</v>
      </c>
      <c r="C91" s="82" t="s">
        <v>371</v>
      </c>
      <c r="D91" s="95">
        <v>2831</v>
      </c>
      <c r="E91" s="131">
        <v>2268.94</v>
      </c>
      <c r="F91" s="86">
        <f t="shared" si="3"/>
        <v>0.8014623807841752</v>
      </c>
      <c r="G91" s="68"/>
    </row>
    <row r="92" spans="2:7" s="67" customFormat="1" x14ac:dyDescent="0.25">
      <c r="B92" s="85" t="s">
        <v>486</v>
      </c>
      <c r="C92" s="82" t="s">
        <v>373</v>
      </c>
      <c r="D92" s="95">
        <v>175</v>
      </c>
      <c r="E92" s="131">
        <v>96.25</v>
      </c>
      <c r="F92" s="86">
        <f t="shared" si="3"/>
        <v>0.55000000000000004</v>
      </c>
      <c r="G92" s="68"/>
    </row>
    <row r="93" spans="2:7" s="67" customFormat="1" x14ac:dyDescent="0.25">
      <c r="B93" s="85" t="s">
        <v>487</v>
      </c>
      <c r="C93" s="82" t="s">
        <v>375</v>
      </c>
      <c r="D93" s="95">
        <v>896</v>
      </c>
      <c r="E93" s="131">
        <v>255.04</v>
      </c>
      <c r="F93" s="86">
        <f t="shared" si="3"/>
        <v>0.28464285714285714</v>
      </c>
      <c r="G93" s="68"/>
    </row>
    <row r="94" spans="2:7" s="67" customFormat="1" x14ac:dyDescent="0.25">
      <c r="B94" s="85" t="s">
        <v>488</v>
      </c>
      <c r="C94" s="82" t="s">
        <v>377</v>
      </c>
      <c r="D94" s="95">
        <v>4798.16</v>
      </c>
      <c r="E94" s="131">
        <v>2161.56</v>
      </c>
      <c r="F94" s="86">
        <f t="shared" si="3"/>
        <v>0.45049769078146623</v>
      </c>
      <c r="G94" s="68"/>
    </row>
    <row r="95" spans="2:7" s="67" customFormat="1" x14ac:dyDescent="0.25">
      <c r="B95" s="85" t="s">
        <v>520</v>
      </c>
      <c r="C95" s="82" t="s">
        <v>446</v>
      </c>
      <c r="D95" s="95">
        <v>1933.34</v>
      </c>
      <c r="E95" s="131">
        <v>1121.5500000000002</v>
      </c>
      <c r="F95" s="86">
        <f t="shared" si="3"/>
        <v>0.58011006858597047</v>
      </c>
      <c r="G95" s="68"/>
    </row>
    <row r="96" spans="2:7" s="67" customFormat="1" x14ac:dyDescent="0.25">
      <c r="B96" s="85" t="s">
        <v>489</v>
      </c>
      <c r="C96" s="82" t="s">
        <v>379</v>
      </c>
      <c r="D96" s="95">
        <v>2344.58</v>
      </c>
      <c r="E96" s="131">
        <v>1600</v>
      </c>
      <c r="F96" s="86">
        <f t="shared" si="3"/>
        <v>0.68242499722764849</v>
      </c>
      <c r="G96" s="68"/>
    </row>
    <row r="97" spans="2:7" s="67" customFormat="1" x14ac:dyDescent="0.25">
      <c r="B97" s="85" t="s">
        <v>461</v>
      </c>
      <c r="C97" s="82" t="s">
        <v>302</v>
      </c>
      <c r="D97" s="95">
        <v>1283.8</v>
      </c>
      <c r="E97" s="131">
        <v>803.5</v>
      </c>
      <c r="F97" s="86">
        <f t="shared" si="3"/>
        <v>0.62587630472036149</v>
      </c>
      <c r="G97" s="68"/>
    </row>
    <row r="98" spans="2:7" s="67" customFormat="1" x14ac:dyDescent="0.25">
      <c r="B98" s="85" t="s">
        <v>490</v>
      </c>
      <c r="C98" s="82" t="s">
        <v>385</v>
      </c>
      <c r="D98" s="95">
        <v>1769.31</v>
      </c>
      <c r="E98" s="131">
        <v>796.38</v>
      </c>
      <c r="F98" s="86">
        <f t="shared" si="3"/>
        <v>0.4501076690913407</v>
      </c>
      <c r="G98" s="68"/>
    </row>
    <row r="99" spans="2:7" s="67" customFormat="1" x14ac:dyDescent="0.25">
      <c r="B99" s="85" t="s">
        <v>491</v>
      </c>
      <c r="C99" s="82" t="s">
        <v>387</v>
      </c>
      <c r="D99" s="95">
        <v>1128.01</v>
      </c>
      <c r="E99" s="131">
        <v>969.08000000000015</v>
      </c>
      <c r="F99" s="86">
        <f t="shared" si="3"/>
        <v>0.85910585899061198</v>
      </c>
      <c r="G99" s="68"/>
    </row>
    <row r="100" spans="2:7" s="67" customFormat="1" x14ac:dyDescent="0.25">
      <c r="B100" s="85" t="s">
        <v>492</v>
      </c>
      <c r="C100" s="82" t="s">
        <v>389</v>
      </c>
      <c r="D100" s="95">
        <v>0</v>
      </c>
      <c r="E100" s="131">
        <v>0</v>
      </c>
      <c r="F100" s="86"/>
      <c r="G100" s="68"/>
    </row>
    <row r="101" spans="2:7" s="67" customFormat="1" x14ac:dyDescent="0.25">
      <c r="B101" s="85" t="s">
        <v>493</v>
      </c>
      <c r="C101" s="82" t="s">
        <v>391</v>
      </c>
      <c r="D101" s="95">
        <v>1643.2</v>
      </c>
      <c r="E101" s="131">
        <v>762.91</v>
      </c>
      <c r="F101" s="86">
        <f t="shared" si="3"/>
        <v>0.4642831061343719</v>
      </c>
      <c r="G101" s="68"/>
    </row>
    <row r="102" spans="2:7" s="67" customFormat="1" x14ac:dyDescent="0.25">
      <c r="B102" s="85" t="s">
        <v>494</v>
      </c>
      <c r="C102" s="82" t="s">
        <v>393</v>
      </c>
      <c r="D102" s="95">
        <v>1773</v>
      </c>
      <c r="E102" s="131">
        <v>0</v>
      </c>
      <c r="F102" s="86">
        <f t="shared" si="3"/>
        <v>0</v>
      </c>
      <c r="G102" s="68"/>
    </row>
    <row r="103" spans="2:7" s="67" customFormat="1" x14ac:dyDescent="0.25">
      <c r="B103" s="85" t="s">
        <v>495</v>
      </c>
      <c r="C103" s="82" t="s">
        <v>164</v>
      </c>
      <c r="D103" s="95">
        <v>846</v>
      </c>
      <c r="E103" s="131">
        <v>100</v>
      </c>
      <c r="F103" s="86">
        <f t="shared" si="3"/>
        <v>0.1182033096926714</v>
      </c>
      <c r="G103" s="68"/>
    </row>
    <row r="104" spans="2:7" s="67" customFormat="1" x14ac:dyDescent="0.25">
      <c r="B104" s="85" t="s">
        <v>496</v>
      </c>
      <c r="C104" s="82" t="s">
        <v>396</v>
      </c>
      <c r="D104" s="95">
        <v>183.09</v>
      </c>
      <c r="E104" s="131">
        <v>140</v>
      </c>
      <c r="F104" s="86">
        <f t="shared" si="3"/>
        <v>0.76465126440548359</v>
      </c>
      <c r="G104" s="68"/>
    </row>
    <row r="105" spans="2:7" s="67" customFormat="1" x14ac:dyDescent="0.25">
      <c r="B105" s="85" t="s">
        <v>497</v>
      </c>
      <c r="C105" s="82" t="s">
        <v>400</v>
      </c>
      <c r="D105" s="95">
        <v>0</v>
      </c>
      <c r="E105" s="131">
        <v>0</v>
      </c>
      <c r="F105" s="86"/>
      <c r="G105" s="68"/>
    </row>
    <row r="106" spans="2:7" s="67" customFormat="1" x14ac:dyDescent="0.25">
      <c r="B106" s="85" t="s">
        <v>498</v>
      </c>
      <c r="C106" s="82" t="s">
        <v>160</v>
      </c>
      <c r="D106" s="95">
        <v>1934.56</v>
      </c>
      <c r="E106" s="131">
        <v>1438.33</v>
      </c>
      <c r="F106" s="86">
        <f t="shared" si="3"/>
        <v>0.74349206021007364</v>
      </c>
      <c r="G106" s="68"/>
    </row>
    <row r="107" spans="2:7" s="67" customFormat="1" x14ac:dyDescent="0.25">
      <c r="B107" s="85" t="s">
        <v>499</v>
      </c>
      <c r="C107" s="82" t="s">
        <v>403</v>
      </c>
      <c r="D107" s="95">
        <v>0</v>
      </c>
      <c r="E107" s="131">
        <v>0</v>
      </c>
      <c r="F107" s="86"/>
      <c r="G107" s="68"/>
    </row>
    <row r="108" spans="2:7" s="67" customFormat="1" x14ac:dyDescent="0.25">
      <c r="B108" s="93" t="s">
        <v>239</v>
      </c>
      <c r="C108" s="79" t="s">
        <v>244</v>
      </c>
      <c r="D108" s="80">
        <f>SUM(D109:D114)</f>
        <v>24369</v>
      </c>
      <c r="E108" s="88">
        <f>SUM(E109:E114)</f>
        <v>3606</v>
      </c>
      <c r="F108" s="81">
        <f>E108/D108</f>
        <v>0.14797488612581558</v>
      </c>
      <c r="G108" s="68"/>
    </row>
    <row r="109" spans="2:7" s="67" customFormat="1" x14ac:dyDescent="0.25">
      <c r="B109" s="85">
        <v>32131</v>
      </c>
      <c r="C109" s="85" t="s">
        <v>299</v>
      </c>
      <c r="D109" s="83">
        <v>0</v>
      </c>
      <c r="E109" s="131">
        <v>0</v>
      </c>
      <c r="F109" s="86">
        <v>0</v>
      </c>
      <c r="G109" s="68"/>
    </row>
    <row r="110" spans="2:7" s="67" customFormat="1" x14ac:dyDescent="0.25">
      <c r="B110" s="85">
        <v>32219</v>
      </c>
      <c r="C110" s="85" t="s">
        <v>348</v>
      </c>
      <c r="D110" s="83">
        <v>1398</v>
      </c>
      <c r="E110" s="131">
        <v>3559.89</v>
      </c>
      <c r="F110" s="86">
        <f t="shared" ref="F110:F116" si="4">E110/D110</f>
        <v>2.5464163090128755</v>
      </c>
      <c r="G110" s="68"/>
    </row>
    <row r="111" spans="2:7" s="67" customFormat="1" x14ac:dyDescent="0.25">
      <c r="B111" s="85">
        <v>32251</v>
      </c>
      <c r="C111" s="85" t="s">
        <v>356</v>
      </c>
      <c r="D111" s="83">
        <v>398</v>
      </c>
      <c r="E111" s="131">
        <v>0</v>
      </c>
      <c r="F111" s="86">
        <f t="shared" si="4"/>
        <v>0</v>
      </c>
      <c r="G111" s="68"/>
    </row>
    <row r="112" spans="2:7" s="67" customFormat="1" x14ac:dyDescent="0.25">
      <c r="B112" s="85">
        <v>32363</v>
      </c>
      <c r="C112" s="85" t="s">
        <v>381</v>
      </c>
      <c r="D112" s="83">
        <v>664</v>
      </c>
      <c r="E112" s="131">
        <v>0</v>
      </c>
      <c r="F112" s="86">
        <f t="shared" si="4"/>
        <v>0</v>
      </c>
      <c r="G112" s="68"/>
    </row>
    <row r="113" spans="1:7" s="67" customFormat="1" x14ac:dyDescent="0.25">
      <c r="B113" s="85" t="s">
        <v>506</v>
      </c>
      <c r="C113" s="82" t="s">
        <v>408</v>
      </c>
      <c r="D113" s="83">
        <v>20809</v>
      </c>
      <c r="E113" s="131">
        <v>46.11</v>
      </c>
      <c r="F113" s="86">
        <f t="shared" si="4"/>
        <v>2.2158681339804892E-3</v>
      </c>
      <c r="G113" s="68"/>
    </row>
    <row r="114" spans="1:7" s="67" customFormat="1" x14ac:dyDescent="0.25">
      <c r="B114" s="85" t="s">
        <v>502</v>
      </c>
      <c r="C114" s="82" t="s">
        <v>412</v>
      </c>
      <c r="D114" s="83">
        <v>1100</v>
      </c>
      <c r="E114" s="131">
        <v>0</v>
      </c>
      <c r="F114" s="86">
        <f t="shared" si="4"/>
        <v>0</v>
      </c>
    </row>
    <row r="115" spans="1:7" s="67" customFormat="1" x14ac:dyDescent="0.25">
      <c r="B115" s="93" t="s">
        <v>247</v>
      </c>
      <c r="C115" s="79" t="s">
        <v>248</v>
      </c>
      <c r="D115" s="80">
        <f>SUM(D116:D122)</f>
        <v>1931.6399999999999</v>
      </c>
      <c r="E115" s="88">
        <f>SUM(E116:E122)</f>
        <v>245</v>
      </c>
      <c r="F115" s="81">
        <f t="shared" si="4"/>
        <v>0.12683522809633266</v>
      </c>
      <c r="G115" s="68"/>
    </row>
    <row r="116" spans="1:7" s="67" customFormat="1" x14ac:dyDescent="0.25">
      <c r="B116" s="85">
        <v>32112</v>
      </c>
      <c r="C116" s="82" t="s">
        <v>322</v>
      </c>
      <c r="D116" s="83">
        <v>400</v>
      </c>
      <c r="E116" s="131">
        <v>0</v>
      </c>
      <c r="F116" s="86">
        <f t="shared" si="4"/>
        <v>0</v>
      </c>
      <c r="G116" s="68"/>
    </row>
    <row r="117" spans="1:7" s="67" customFormat="1" x14ac:dyDescent="0.25">
      <c r="B117" s="85">
        <v>32114</v>
      </c>
      <c r="C117" s="85" t="s">
        <v>326</v>
      </c>
      <c r="D117" s="83">
        <v>250</v>
      </c>
      <c r="E117" s="131">
        <v>0</v>
      </c>
      <c r="F117" s="86">
        <v>0</v>
      </c>
      <c r="G117" s="68"/>
    </row>
    <row r="118" spans="1:7" s="67" customFormat="1" x14ac:dyDescent="0.25">
      <c r="B118" s="85">
        <v>32115</v>
      </c>
      <c r="C118" s="85" t="s">
        <v>328</v>
      </c>
      <c r="D118" s="83">
        <v>50</v>
      </c>
      <c r="E118" s="131">
        <v>0</v>
      </c>
      <c r="F118" s="86">
        <v>0</v>
      </c>
      <c r="G118" s="68"/>
    </row>
    <row r="119" spans="1:7" s="67" customFormat="1" x14ac:dyDescent="0.25">
      <c r="B119" s="85">
        <v>32211</v>
      </c>
      <c r="C119" s="85" t="s">
        <v>340</v>
      </c>
      <c r="D119" s="83">
        <v>200</v>
      </c>
      <c r="E119" s="131">
        <v>0</v>
      </c>
      <c r="F119" s="86">
        <v>0</v>
      </c>
      <c r="G119" s="68"/>
    </row>
    <row r="120" spans="1:7" s="67" customFormat="1" x14ac:dyDescent="0.25">
      <c r="B120" s="85" t="s">
        <v>505</v>
      </c>
      <c r="C120" s="82" t="s">
        <v>348</v>
      </c>
      <c r="D120" s="83">
        <v>199</v>
      </c>
      <c r="E120" s="131">
        <v>0</v>
      </c>
      <c r="F120" s="86">
        <f>E120/D120</f>
        <v>0</v>
      </c>
      <c r="G120" s="68"/>
    </row>
    <row r="121" spans="1:7" s="67" customFormat="1" x14ac:dyDescent="0.25">
      <c r="B121" s="85">
        <v>32931</v>
      </c>
      <c r="C121" s="82" t="s">
        <v>164</v>
      </c>
      <c r="D121" s="83">
        <v>300</v>
      </c>
      <c r="E121" s="131">
        <v>245</v>
      </c>
      <c r="F121" s="86">
        <f>E121/D121</f>
        <v>0.81666666666666665</v>
      </c>
      <c r="G121" s="68"/>
    </row>
    <row r="122" spans="1:7" s="67" customFormat="1" x14ac:dyDescent="0.25">
      <c r="B122" s="85">
        <v>32999</v>
      </c>
      <c r="C122" s="85" t="s">
        <v>160</v>
      </c>
      <c r="D122" s="83">
        <v>532.64</v>
      </c>
      <c r="E122" s="131">
        <v>0</v>
      </c>
      <c r="F122" s="86">
        <v>0</v>
      </c>
      <c r="G122" s="68"/>
    </row>
    <row r="123" spans="1:7" s="67" customFormat="1" x14ac:dyDescent="0.25">
      <c r="B123" s="93" t="s">
        <v>241</v>
      </c>
      <c r="C123" s="79" t="s">
        <v>242</v>
      </c>
      <c r="D123" s="80">
        <f>SUM(D124:D127)</f>
        <v>40000</v>
      </c>
      <c r="E123" s="88">
        <f>SUM(E124:E127)</f>
        <v>23521</v>
      </c>
      <c r="F123" s="81">
        <f t="shared" ref="F123:F154" si="5">E123/D123</f>
        <v>0.58802500000000002</v>
      </c>
      <c r="G123" s="68"/>
    </row>
    <row r="124" spans="1:7" s="67" customFormat="1" x14ac:dyDescent="0.25">
      <c r="B124" s="85">
        <v>32116</v>
      </c>
      <c r="C124" s="82" t="s">
        <v>328</v>
      </c>
      <c r="D124" s="83">
        <v>0</v>
      </c>
      <c r="E124" s="131">
        <v>0</v>
      </c>
      <c r="F124" s="86"/>
      <c r="G124" s="68"/>
    </row>
    <row r="125" spans="1:7" s="67" customFormat="1" x14ac:dyDescent="0.25">
      <c r="B125" s="85" t="s">
        <v>507</v>
      </c>
      <c r="C125" s="82" t="s">
        <v>332</v>
      </c>
      <c r="D125" s="83">
        <v>28000</v>
      </c>
      <c r="E125" s="131">
        <v>23521</v>
      </c>
      <c r="F125" s="86">
        <f t="shared" si="5"/>
        <v>0.84003571428571433</v>
      </c>
      <c r="G125" s="68"/>
    </row>
    <row r="126" spans="1:7" s="67" customFormat="1" x14ac:dyDescent="0.25">
      <c r="B126" s="85" t="s">
        <v>473</v>
      </c>
      <c r="C126" s="82" t="s">
        <v>334</v>
      </c>
      <c r="D126" s="83">
        <v>12000</v>
      </c>
      <c r="E126" s="131">
        <v>0</v>
      </c>
      <c r="F126" s="86">
        <f t="shared" si="5"/>
        <v>0</v>
      </c>
      <c r="G126" s="68"/>
    </row>
    <row r="127" spans="1:7" s="67" customFormat="1" x14ac:dyDescent="0.25">
      <c r="B127" s="85" t="s">
        <v>474</v>
      </c>
      <c r="C127" s="82" t="s">
        <v>299</v>
      </c>
      <c r="D127" s="83">
        <v>0</v>
      </c>
      <c r="E127" s="131">
        <v>0</v>
      </c>
      <c r="F127" s="86"/>
      <c r="G127" s="68"/>
    </row>
    <row r="128" spans="1:7" s="67" customFormat="1" x14ac:dyDescent="0.25">
      <c r="A128" s="68"/>
      <c r="B128" s="93" t="s">
        <v>259</v>
      </c>
      <c r="C128" s="79" t="s">
        <v>260</v>
      </c>
      <c r="D128" s="80">
        <f>SUM(D129:D131)</f>
        <v>6500</v>
      </c>
      <c r="E128" s="88">
        <f>SUM(E129:E131)</f>
        <v>900</v>
      </c>
      <c r="F128" s="81">
        <f t="shared" si="5"/>
        <v>0.13846153846153847</v>
      </c>
      <c r="G128" s="68"/>
    </row>
    <row r="129" spans="1:7" s="67" customFormat="1" x14ac:dyDescent="0.25">
      <c r="A129" s="68"/>
      <c r="B129" s="85" t="s">
        <v>470</v>
      </c>
      <c r="C129" s="82" t="s">
        <v>296</v>
      </c>
      <c r="D129" s="83">
        <v>5500</v>
      </c>
      <c r="E129" s="131">
        <v>900</v>
      </c>
      <c r="F129" s="84">
        <f t="shared" si="5"/>
        <v>0.16363636363636364</v>
      </c>
      <c r="G129" s="68"/>
    </row>
    <row r="130" spans="1:7" s="67" customFormat="1" x14ac:dyDescent="0.25">
      <c r="A130" s="68"/>
      <c r="B130" s="85">
        <v>32931</v>
      </c>
      <c r="C130" s="82" t="s">
        <v>164</v>
      </c>
      <c r="D130" s="83">
        <v>500</v>
      </c>
      <c r="E130" s="131">
        <v>0</v>
      </c>
      <c r="F130" s="84">
        <f t="shared" si="5"/>
        <v>0</v>
      </c>
      <c r="G130" s="68"/>
    </row>
    <row r="131" spans="1:7" s="67" customFormat="1" x14ac:dyDescent="0.25">
      <c r="A131" s="68"/>
      <c r="B131" s="85" t="s">
        <v>498</v>
      </c>
      <c r="C131" s="82" t="s">
        <v>160</v>
      </c>
      <c r="D131" s="83">
        <v>500</v>
      </c>
      <c r="E131" s="131">
        <v>0</v>
      </c>
      <c r="F131" s="84">
        <f t="shared" si="5"/>
        <v>0</v>
      </c>
      <c r="G131" s="68"/>
    </row>
    <row r="132" spans="1:7" s="67" customFormat="1" x14ac:dyDescent="0.25">
      <c r="A132" s="68"/>
      <c r="B132" s="92" t="s">
        <v>413</v>
      </c>
      <c r="C132" s="76" t="s">
        <v>414</v>
      </c>
      <c r="D132" s="77">
        <f>+D133</f>
        <v>240</v>
      </c>
      <c r="E132" s="134">
        <f>+E133</f>
        <v>0</v>
      </c>
      <c r="F132" s="78">
        <f t="shared" si="5"/>
        <v>0</v>
      </c>
      <c r="G132" s="68"/>
    </row>
    <row r="133" spans="1:7" s="67" customFormat="1" x14ac:dyDescent="0.25">
      <c r="A133" s="68"/>
      <c r="B133" s="93" t="s">
        <v>235</v>
      </c>
      <c r="C133" s="79" t="s">
        <v>236</v>
      </c>
      <c r="D133" s="80">
        <f>+D134</f>
        <v>240</v>
      </c>
      <c r="E133" s="88">
        <f>+E134</f>
        <v>0</v>
      </c>
      <c r="F133" s="81">
        <f t="shared" si="5"/>
        <v>0</v>
      </c>
      <c r="G133" s="68"/>
    </row>
    <row r="134" spans="1:7" s="67" customFormat="1" x14ac:dyDescent="0.25">
      <c r="A134" s="68"/>
      <c r="B134" s="85" t="s">
        <v>479</v>
      </c>
      <c r="C134" s="82" t="s">
        <v>350</v>
      </c>
      <c r="D134" s="83">
        <v>240</v>
      </c>
      <c r="E134" s="131">
        <v>0</v>
      </c>
      <c r="F134" s="84">
        <f t="shared" si="5"/>
        <v>0</v>
      </c>
      <c r="G134" s="68"/>
    </row>
    <row r="135" spans="1:7" s="67" customFormat="1" x14ac:dyDescent="0.25">
      <c r="A135" s="68"/>
      <c r="B135" s="92" t="s">
        <v>508</v>
      </c>
      <c r="C135" s="76" t="s">
        <v>416</v>
      </c>
      <c r="D135" s="77">
        <f>+D137+D138</f>
        <v>110000</v>
      </c>
      <c r="E135" s="134">
        <f>+E137+E138</f>
        <v>52814.299999999996</v>
      </c>
      <c r="F135" s="78">
        <f t="shared" si="5"/>
        <v>0.48012999999999995</v>
      </c>
      <c r="G135" s="68"/>
    </row>
    <row r="136" spans="1:7" s="67" customFormat="1" x14ac:dyDescent="0.25">
      <c r="A136" s="68"/>
      <c r="B136" s="93" t="s">
        <v>239</v>
      </c>
      <c r="C136" s="79" t="s">
        <v>244</v>
      </c>
      <c r="D136" s="80">
        <f>SUM(D137:D138)</f>
        <v>110000</v>
      </c>
      <c r="E136" s="88">
        <f>SUM(E137:E138)</f>
        <v>52814.299999999996</v>
      </c>
      <c r="F136" s="81">
        <f t="shared" si="5"/>
        <v>0.48012999999999995</v>
      </c>
      <c r="G136" s="68"/>
    </row>
    <row r="137" spans="1:7" s="67" customFormat="1" x14ac:dyDescent="0.25">
      <c r="A137" s="68"/>
      <c r="B137" s="85">
        <v>37224</v>
      </c>
      <c r="C137" s="82" t="s">
        <v>406</v>
      </c>
      <c r="D137" s="83">
        <v>100525.08</v>
      </c>
      <c r="E137" s="131">
        <v>52814.299999999996</v>
      </c>
      <c r="F137" s="84">
        <f t="shared" si="5"/>
        <v>0.52538431205426539</v>
      </c>
      <c r="G137" s="68"/>
    </row>
    <row r="138" spans="1:7" s="67" customFormat="1" x14ac:dyDescent="0.25">
      <c r="A138" s="68"/>
      <c r="B138" s="85">
        <v>92221</v>
      </c>
      <c r="C138" s="82" t="s">
        <v>305</v>
      </c>
      <c r="D138" s="83">
        <v>9474.92</v>
      </c>
      <c r="E138" s="131">
        <v>0</v>
      </c>
      <c r="F138" s="84">
        <f t="shared" si="5"/>
        <v>0</v>
      </c>
      <c r="G138" s="68"/>
    </row>
    <row r="139" spans="1:7" s="67" customFormat="1" x14ac:dyDescent="0.25">
      <c r="A139" s="68"/>
      <c r="B139" s="92" t="s">
        <v>417</v>
      </c>
      <c r="C139" s="76" t="s">
        <v>418</v>
      </c>
      <c r="D139" s="77">
        <f>SUM(D140,D150,D159)</f>
        <v>23035.239999999998</v>
      </c>
      <c r="E139" s="134">
        <f>SUM(E140,E150,E159)</f>
        <v>9324.5299999999988</v>
      </c>
      <c r="F139" s="78">
        <f t="shared" si="5"/>
        <v>0.40479413281563376</v>
      </c>
      <c r="G139" s="68"/>
    </row>
    <row r="140" spans="1:7" s="67" customFormat="1" x14ac:dyDescent="0.25">
      <c r="A140" s="68"/>
      <c r="B140" s="93" t="s">
        <v>223</v>
      </c>
      <c r="C140" s="79" t="s">
        <v>469</v>
      </c>
      <c r="D140" s="80">
        <f>SUM(D141:D149)</f>
        <v>3535</v>
      </c>
      <c r="E140" s="88">
        <f>SUM(E141:E149)</f>
        <v>1305.4399999999998</v>
      </c>
      <c r="F140" s="81">
        <f t="shared" si="5"/>
        <v>0.36928995756718525</v>
      </c>
      <c r="G140" s="68"/>
    </row>
    <row r="141" spans="1:7" s="67" customFormat="1" x14ac:dyDescent="0.25">
      <c r="B141" s="85" t="s">
        <v>449</v>
      </c>
      <c r="C141" s="82" t="s">
        <v>278</v>
      </c>
      <c r="D141" s="83">
        <v>2500</v>
      </c>
      <c r="E141" s="131">
        <v>1047.48</v>
      </c>
      <c r="F141" s="84">
        <f t="shared" si="5"/>
        <v>0.41899200000000003</v>
      </c>
      <c r="G141" s="68"/>
    </row>
    <row r="142" spans="1:7" s="67" customFormat="1" x14ac:dyDescent="0.25">
      <c r="B142" s="85" t="s">
        <v>453</v>
      </c>
      <c r="C142" s="82" t="s">
        <v>284</v>
      </c>
      <c r="D142" s="83">
        <v>154</v>
      </c>
      <c r="E142" s="131">
        <v>28</v>
      </c>
      <c r="F142" s="84">
        <f t="shared" si="5"/>
        <v>0.18181818181818182</v>
      </c>
      <c r="G142" s="68"/>
    </row>
    <row r="143" spans="1:7" s="67" customFormat="1" x14ac:dyDescent="0.25">
      <c r="B143" s="85">
        <v>31213</v>
      </c>
      <c r="C143" s="82" t="s">
        <v>286</v>
      </c>
      <c r="D143" s="83">
        <v>200</v>
      </c>
      <c r="E143" s="131">
        <v>0</v>
      </c>
      <c r="F143" s="84">
        <f t="shared" si="5"/>
        <v>0</v>
      </c>
      <c r="G143" s="68"/>
    </row>
    <row r="144" spans="1:7" s="67" customFormat="1" x14ac:dyDescent="0.25">
      <c r="B144" s="85" t="s">
        <v>457</v>
      </c>
      <c r="C144" s="82" t="s">
        <v>292</v>
      </c>
      <c r="D144" s="83">
        <v>84</v>
      </c>
      <c r="E144" s="131">
        <v>0</v>
      </c>
      <c r="F144" s="84">
        <f t="shared" si="5"/>
        <v>0</v>
      </c>
      <c r="G144" s="68"/>
    </row>
    <row r="145" spans="2:7" s="67" customFormat="1" x14ac:dyDescent="0.25">
      <c r="B145" s="85" t="s">
        <v>458</v>
      </c>
      <c r="C145" s="82" t="s">
        <v>294</v>
      </c>
      <c r="D145" s="83">
        <v>22</v>
      </c>
      <c r="E145" s="131">
        <v>0</v>
      </c>
      <c r="F145" s="84">
        <f t="shared" si="5"/>
        <v>0</v>
      </c>
      <c r="G145" s="68"/>
    </row>
    <row r="146" spans="2:7" s="67" customFormat="1" x14ac:dyDescent="0.25">
      <c r="B146" s="85" t="s">
        <v>459</v>
      </c>
      <c r="C146" s="82" t="s">
        <v>119</v>
      </c>
      <c r="D146" s="83">
        <v>415</v>
      </c>
      <c r="E146" s="131">
        <v>172.84</v>
      </c>
      <c r="F146" s="84">
        <f t="shared" si="5"/>
        <v>0.41648192771084336</v>
      </c>
      <c r="G146" s="68"/>
    </row>
    <row r="147" spans="2:7" s="67" customFormat="1" x14ac:dyDescent="0.25">
      <c r="B147" s="85" t="s">
        <v>470</v>
      </c>
      <c r="C147" s="82" t="s">
        <v>296</v>
      </c>
      <c r="D147" s="83">
        <v>20</v>
      </c>
      <c r="E147" s="131">
        <v>0</v>
      </c>
      <c r="F147" s="84">
        <f t="shared" si="5"/>
        <v>0</v>
      </c>
      <c r="G147" s="68"/>
    </row>
    <row r="148" spans="2:7" s="67" customFormat="1" x14ac:dyDescent="0.25">
      <c r="B148" s="85" t="s">
        <v>473</v>
      </c>
      <c r="C148" s="82" t="s">
        <v>334</v>
      </c>
      <c r="D148" s="83">
        <v>20</v>
      </c>
      <c r="E148" s="131">
        <v>0</v>
      </c>
      <c r="F148" s="84">
        <f t="shared" si="5"/>
        <v>0</v>
      </c>
      <c r="G148" s="68"/>
    </row>
    <row r="149" spans="2:7" s="67" customFormat="1" x14ac:dyDescent="0.25">
      <c r="B149" s="85" t="s">
        <v>460</v>
      </c>
      <c r="C149" s="82" t="s">
        <v>298</v>
      </c>
      <c r="D149" s="83">
        <v>120</v>
      </c>
      <c r="E149" s="131">
        <v>57.12</v>
      </c>
      <c r="F149" s="84">
        <f t="shared" si="5"/>
        <v>0.47599999999999998</v>
      </c>
      <c r="G149" s="68"/>
    </row>
    <row r="150" spans="2:7" s="67" customFormat="1" x14ac:dyDescent="0.25">
      <c r="B150" s="93" t="s">
        <v>235</v>
      </c>
      <c r="C150" s="79" t="s">
        <v>236</v>
      </c>
      <c r="D150" s="80">
        <f>SUM(D151:D158)</f>
        <v>2949</v>
      </c>
      <c r="E150" s="88">
        <f>SUM(E151:E158)</f>
        <v>1202.8699999999999</v>
      </c>
      <c r="F150" s="81">
        <f t="shared" si="5"/>
        <v>0.40789081044421832</v>
      </c>
      <c r="G150" s="68"/>
    </row>
    <row r="151" spans="2:7" s="67" customFormat="1" x14ac:dyDescent="0.25">
      <c r="B151" s="85" t="s">
        <v>449</v>
      </c>
      <c r="C151" s="82" t="s">
        <v>278</v>
      </c>
      <c r="D151" s="83">
        <v>2200</v>
      </c>
      <c r="E151" s="131">
        <v>965.18</v>
      </c>
      <c r="F151" s="84">
        <f t="shared" si="5"/>
        <v>0.43871818181818178</v>
      </c>
      <c r="G151" s="68"/>
    </row>
    <row r="152" spans="2:7" s="67" customFormat="1" x14ac:dyDescent="0.25">
      <c r="B152" s="85" t="s">
        <v>453</v>
      </c>
      <c r="C152" s="82" t="s">
        <v>284</v>
      </c>
      <c r="D152" s="83">
        <v>138</v>
      </c>
      <c r="E152" s="131">
        <v>25.8</v>
      </c>
      <c r="F152" s="84">
        <f t="shared" si="5"/>
        <v>0.18695652173913044</v>
      </c>
      <c r="G152" s="68"/>
    </row>
    <row r="153" spans="2:7" s="67" customFormat="1" x14ac:dyDescent="0.25">
      <c r="B153" s="85" t="s">
        <v>457</v>
      </c>
      <c r="C153" s="82" t="s">
        <v>292</v>
      </c>
      <c r="D153" s="83">
        <v>78</v>
      </c>
      <c r="E153" s="131">
        <v>0</v>
      </c>
      <c r="F153" s="84">
        <f t="shared" si="5"/>
        <v>0</v>
      </c>
      <c r="G153" s="68"/>
    </row>
    <row r="154" spans="2:7" s="67" customFormat="1" x14ac:dyDescent="0.25">
      <c r="B154" s="85" t="s">
        <v>458</v>
      </c>
      <c r="C154" s="82" t="s">
        <v>294</v>
      </c>
      <c r="D154" s="83">
        <v>20</v>
      </c>
      <c r="E154" s="131">
        <v>0</v>
      </c>
      <c r="F154" s="84">
        <f t="shared" si="5"/>
        <v>0</v>
      </c>
      <c r="G154" s="68"/>
    </row>
    <row r="155" spans="2:7" s="67" customFormat="1" x14ac:dyDescent="0.25">
      <c r="B155" s="85" t="s">
        <v>459</v>
      </c>
      <c r="C155" s="82" t="s">
        <v>119</v>
      </c>
      <c r="D155" s="83">
        <v>362</v>
      </c>
      <c r="E155" s="131">
        <v>159.26</v>
      </c>
      <c r="F155" s="84">
        <f t="shared" ref="F155:F186" si="6">E155/D155</f>
        <v>0.43994475138121547</v>
      </c>
      <c r="G155" s="68"/>
    </row>
    <row r="156" spans="2:7" s="67" customFormat="1" x14ac:dyDescent="0.25">
      <c r="B156" s="85" t="s">
        <v>470</v>
      </c>
      <c r="C156" s="82" t="s">
        <v>296</v>
      </c>
      <c r="D156" s="83">
        <v>18</v>
      </c>
      <c r="E156" s="131">
        <v>0</v>
      </c>
      <c r="F156" s="84">
        <f t="shared" si="6"/>
        <v>0</v>
      </c>
      <c r="G156" s="68"/>
    </row>
    <row r="157" spans="2:7" s="67" customFormat="1" x14ac:dyDescent="0.25">
      <c r="B157" s="85" t="s">
        <v>473</v>
      </c>
      <c r="C157" s="82" t="s">
        <v>334</v>
      </c>
      <c r="D157" s="83">
        <v>18</v>
      </c>
      <c r="E157" s="131">
        <v>0</v>
      </c>
      <c r="F157" s="84">
        <f t="shared" si="6"/>
        <v>0</v>
      </c>
      <c r="G157" s="68"/>
    </row>
    <row r="158" spans="2:7" s="67" customFormat="1" x14ac:dyDescent="0.25">
      <c r="B158" s="85" t="s">
        <v>460</v>
      </c>
      <c r="C158" s="82" t="s">
        <v>298</v>
      </c>
      <c r="D158" s="83">
        <v>115</v>
      </c>
      <c r="E158" s="131">
        <v>52.63</v>
      </c>
      <c r="F158" s="84">
        <f t="shared" si="6"/>
        <v>0.45765217391304353</v>
      </c>
      <c r="G158" s="68"/>
    </row>
    <row r="159" spans="2:7" s="67" customFormat="1" x14ac:dyDescent="0.25">
      <c r="B159" s="93" t="s">
        <v>253</v>
      </c>
      <c r="C159" s="79" t="s">
        <v>254</v>
      </c>
      <c r="D159" s="80">
        <f>SUM(D160:D167)</f>
        <v>16551.239999999998</v>
      </c>
      <c r="E159" s="88">
        <f>SUM(E160:E167)</f>
        <v>6816.22</v>
      </c>
      <c r="F159" s="81">
        <f t="shared" si="6"/>
        <v>0.41182533755779027</v>
      </c>
      <c r="G159" s="68"/>
    </row>
    <row r="160" spans="2:7" s="67" customFormat="1" x14ac:dyDescent="0.25">
      <c r="B160" s="85" t="s">
        <v>449</v>
      </c>
      <c r="C160" s="82" t="s">
        <v>278</v>
      </c>
      <c r="D160" s="83">
        <v>12100</v>
      </c>
      <c r="E160" s="131">
        <v>5469.35</v>
      </c>
      <c r="F160" s="84">
        <f t="shared" si="6"/>
        <v>0.45201239669421489</v>
      </c>
      <c r="G160" s="68"/>
    </row>
    <row r="161" spans="2:7" s="67" customFormat="1" x14ac:dyDescent="0.25">
      <c r="B161" s="85" t="s">
        <v>453</v>
      </c>
      <c r="C161" s="82" t="s">
        <v>284</v>
      </c>
      <c r="D161" s="83">
        <v>809</v>
      </c>
      <c r="E161" s="131">
        <v>146.19999999999999</v>
      </c>
      <c r="F161" s="84">
        <f t="shared" si="6"/>
        <v>0.180716934487021</v>
      </c>
      <c r="G161" s="68"/>
    </row>
    <row r="162" spans="2:7" s="67" customFormat="1" x14ac:dyDescent="0.25">
      <c r="B162" s="85" t="s">
        <v>457</v>
      </c>
      <c r="C162" s="82" t="s">
        <v>292</v>
      </c>
      <c r="D162" s="83">
        <v>439</v>
      </c>
      <c r="E162" s="131">
        <v>0</v>
      </c>
      <c r="F162" s="84">
        <f t="shared" si="6"/>
        <v>0</v>
      </c>
      <c r="G162" s="68"/>
    </row>
    <row r="163" spans="2:7" s="67" customFormat="1" x14ac:dyDescent="0.25">
      <c r="B163" s="85" t="s">
        <v>458</v>
      </c>
      <c r="C163" s="82" t="s">
        <v>294</v>
      </c>
      <c r="D163" s="83">
        <v>110</v>
      </c>
      <c r="E163" s="131">
        <v>0</v>
      </c>
      <c r="F163" s="84">
        <f t="shared" si="6"/>
        <v>0</v>
      </c>
      <c r="G163" s="68"/>
    </row>
    <row r="164" spans="2:7" s="67" customFormat="1" x14ac:dyDescent="0.25">
      <c r="B164" s="85" t="s">
        <v>459</v>
      </c>
      <c r="C164" s="82" t="s">
        <v>119</v>
      </c>
      <c r="D164" s="83">
        <v>1950</v>
      </c>
      <c r="E164" s="131">
        <v>902.42</v>
      </c>
      <c r="F164" s="84">
        <f t="shared" si="6"/>
        <v>0.46277948717948714</v>
      </c>
      <c r="G164" s="68"/>
    </row>
    <row r="165" spans="2:7" s="67" customFormat="1" x14ac:dyDescent="0.25">
      <c r="B165" s="85" t="s">
        <v>470</v>
      </c>
      <c r="C165" s="82" t="s">
        <v>296</v>
      </c>
      <c r="D165" s="83">
        <v>433.24</v>
      </c>
      <c r="E165" s="131">
        <v>0</v>
      </c>
      <c r="F165" s="84">
        <f t="shared" si="6"/>
        <v>0</v>
      </c>
      <c r="G165" s="68"/>
    </row>
    <row r="166" spans="2:7" s="67" customFormat="1" x14ac:dyDescent="0.25">
      <c r="B166" s="85" t="s">
        <v>473</v>
      </c>
      <c r="C166" s="82" t="s">
        <v>334</v>
      </c>
      <c r="D166" s="83">
        <v>90</v>
      </c>
      <c r="E166" s="131">
        <v>0</v>
      </c>
      <c r="F166" s="84">
        <f t="shared" si="6"/>
        <v>0</v>
      </c>
      <c r="G166" s="68"/>
    </row>
    <row r="167" spans="2:7" s="67" customFormat="1" x14ac:dyDescent="0.25">
      <c r="B167" s="85" t="s">
        <v>460</v>
      </c>
      <c r="C167" s="82" t="s">
        <v>298</v>
      </c>
      <c r="D167" s="83">
        <v>620</v>
      </c>
      <c r="E167" s="131">
        <v>298.25</v>
      </c>
      <c r="F167" s="84">
        <f t="shared" si="6"/>
        <v>0.48104838709677417</v>
      </c>
      <c r="G167" s="68"/>
    </row>
    <row r="168" spans="2:7" s="67" customFormat="1" x14ac:dyDescent="0.25">
      <c r="B168" s="92" t="s">
        <v>421</v>
      </c>
      <c r="C168" s="76" t="s">
        <v>420</v>
      </c>
      <c r="D168" s="77">
        <f>SUM(D169,D171)</f>
        <v>4200</v>
      </c>
      <c r="E168" s="134">
        <f>SUM(E169,E171)</f>
        <v>4023.2599999999998</v>
      </c>
      <c r="F168" s="78">
        <f t="shared" si="6"/>
        <v>0.95791904761904756</v>
      </c>
      <c r="G168" s="68"/>
    </row>
    <row r="169" spans="2:7" s="67" customFormat="1" x14ac:dyDescent="0.25">
      <c r="B169" s="93" t="s">
        <v>235</v>
      </c>
      <c r="C169" s="79" t="s">
        <v>236</v>
      </c>
      <c r="D169" s="80">
        <f>D170</f>
        <v>185</v>
      </c>
      <c r="E169" s="88">
        <f>E170</f>
        <v>186.47</v>
      </c>
      <c r="F169" s="81">
        <f t="shared" si="6"/>
        <v>1.0079459459459459</v>
      </c>
      <c r="G169" s="68"/>
    </row>
    <row r="170" spans="2:7" s="67" customFormat="1" x14ac:dyDescent="0.25">
      <c r="B170" s="85" t="s">
        <v>479</v>
      </c>
      <c r="C170" s="82" t="s">
        <v>350</v>
      </c>
      <c r="D170" s="83">
        <v>185</v>
      </c>
      <c r="E170" s="131">
        <v>186.47</v>
      </c>
      <c r="F170" s="86">
        <f t="shared" si="6"/>
        <v>1.0079459459459459</v>
      </c>
      <c r="G170" s="68"/>
    </row>
    <row r="171" spans="2:7" s="67" customFormat="1" x14ac:dyDescent="0.25">
      <c r="B171" s="93" t="s">
        <v>251</v>
      </c>
      <c r="C171" s="79" t="s">
        <v>509</v>
      </c>
      <c r="D171" s="80">
        <f>D172</f>
        <v>4015</v>
      </c>
      <c r="E171" s="88">
        <f>E172</f>
        <v>3836.79</v>
      </c>
      <c r="F171" s="81">
        <f t="shared" si="6"/>
        <v>0.9556139476961395</v>
      </c>
      <c r="G171" s="68"/>
    </row>
    <row r="172" spans="2:7" s="67" customFormat="1" x14ac:dyDescent="0.25">
      <c r="B172" s="85" t="s">
        <v>479</v>
      </c>
      <c r="C172" s="82" t="s">
        <v>350</v>
      </c>
      <c r="D172" s="83">
        <v>4015</v>
      </c>
      <c r="E172" s="131">
        <v>3836.79</v>
      </c>
      <c r="F172" s="86">
        <f t="shared" si="6"/>
        <v>0.9556139476961395</v>
      </c>
      <c r="G172" s="68"/>
    </row>
    <row r="173" spans="2:7" s="67" customFormat="1" x14ac:dyDescent="0.25">
      <c r="B173" s="92" t="s">
        <v>443</v>
      </c>
      <c r="C173" s="76" t="s">
        <v>422</v>
      </c>
      <c r="D173" s="77">
        <f>SUM(D174,D176)</f>
        <v>2700</v>
      </c>
      <c r="E173" s="134">
        <f>SUM(E174,E176)</f>
        <v>0</v>
      </c>
      <c r="F173" s="78">
        <f t="shared" si="6"/>
        <v>0</v>
      </c>
      <c r="G173" s="68"/>
    </row>
    <row r="174" spans="2:7" s="67" customFormat="1" x14ac:dyDescent="0.25">
      <c r="B174" s="93" t="s">
        <v>235</v>
      </c>
      <c r="C174" s="79" t="s">
        <v>236</v>
      </c>
      <c r="D174" s="80">
        <f>D175</f>
        <v>110</v>
      </c>
      <c r="E174" s="88">
        <f>E175</f>
        <v>0</v>
      </c>
      <c r="F174" s="81">
        <f t="shared" si="6"/>
        <v>0</v>
      </c>
      <c r="G174" s="68"/>
    </row>
    <row r="175" spans="2:7" s="67" customFormat="1" x14ac:dyDescent="0.25">
      <c r="B175" s="85" t="s">
        <v>479</v>
      </c>
      <c r="C175" s="82" t="s">
        <v>350</v>
      </c>
      <c r="D175" s="83">
        <v>110</v>
      </c>
      <c r="E175" s="131">
        <v>0</v>
      </c>
      <c r="F175" s="86">
        <f t="shared" si="6"/>
        <v>0</v>
      </c>
      <c r="G175" s="68"/>
    </row>
    <row r="176" spans="2:7" s="67" customFormat="1" x14ac:dyDescent="0.25">
      <c r="B176" s="93" t="s">
        <v>251</v>
      </c>
      <c r="C176" s="79" t="s">
        <v>509</v>
      </c>
      <c r="D176" s="80">
        <f>D177</f>
        <v>2590</v>
      </c>
      <c r="E176" s="88">
        <f>E177</f>
        <v>0</v>
      </c>
      <c r="F176" s="81">
        <f t="shared" si="6"/>
        <v>0</v>
      </c>
      <c r="G176" s="68"/>
    </row>
    <row r="177" spans="2:7" s="67" customFormat="1" x14ac:dyDescent="0.25">
      <c r="B177" s="85" t="s">
        <v>479</v>
      </c>
      <c r="C177" s="82" t="s">
        <v>350</v>
      </c>
      <c r="D177" s="83">
        <v>2590</v>
      </c>
      <c r="E177" s="131">
        <v>0</v>
      </c>
      <c r="F177" s="86">
        <f t="shared" si="6"/>
        <v>0</v>
      </c>
      <c r="G177" s="68"/>
    </row>
    <row r="178" spans="2:7" s="67" customFormat="1" x14ac:dyDescent="0.25">
      <c r="B178" s="92" t="s">
        <v>423</v>
      </c>
      <c r="C178" s="76" t="s">
        <v>424</v>
      </c>
      <c r="D178" s="77">
        <f>SUM(D179,D184,D191,D194,D182)</f>
        <v>93849.15</v>
      </c>
      <c r="E178" s="134">
        <f>SUM(E179,E184,E191,E194,E182)</f>
        <v>2138.13</v>
      </c>
      <c r="F178" s="78">
        <f t="shared" si="6"/>
        <v>2.278262509569879E-2</v>
      </c>
      <c r="G178" s="68"/>
    </row>
    <row r="179" spans="2:7" s="67" customFormat="1" x14ac:dyDescent="0.25">
      <c r="B179" s="93" t="s">
        <v>223</v>
      </c>
      <c r="C179" s="79" t="s">
        <v>469</v>
      </c>
      <c r="D179" s="80">
        <f>D180+D181</f>
        <v>38192.699999999997</v>
      </c>
      <c r="E179" s="88">
        <f>E180+E181</f>
        <v>0</v>
      </c>
      <c r="F179" s="81">
        <f t="shared" si="6"/>
        <v>0</v>
      </c>
      <c r="G179" s="68"/>
    </row>
    <row r="180" spans="2:7" s="67" customFormat="1" x14ac:dyDescent="0.25">
      <c r="B180" s="85" t="s">
        <v>510</v>
      </c>
      <c r="C180" s="82" t="s">
        <v>211</v>
      </c>
      <c r="D180" s="83">
        <v>38042.699999999997</v>
      </c>
      <c r="E180" s="131">
        <v>0</v>
      </c>
      <c r="F180" s="84">
        <f t="shared" si="6"/>
        <v>0</v>
      </c>
      <c r="G180" s="68"/>
    </row>
    <row r="181" spans="2:7" s="67" customFormat="1" x14ac:dyDescent="0.25">
      <c r="B181" s="85" t="s">
        <v>510</v>
      </c>
      <c r="C181" s="82" t="s">
        <v>211</v>
      </c>
      <c r="D181" s="83">
        <v>150</v>
      </c>
      <c r="E181" s="131">
        <v>0</v>
      </c>
      <c r="F181" s="84">
        <f t="shared" si="6"/>
        <v>0</v>
      </c>
      <c r="G181" s="68"/>
    </row>
    <row r="182" spans="2:7" s="67" customFormat="1" x14ac:dyDescent="0.25">
      <c r="B182" s="94" t="s">
        <v>225</v>
      </c>
      <c r="C182" s="87" t="s">
        <v>516</v>
      </c>
      <c r="D182" s="80">
        <f>+D183</f>
        <v>12600</v>
      </c>
      <c r="E182" s="88">
        <f>+E183</f>
        <v>0</v>
      </c>
      <c r="F182" s="81">
        <f t="shared" si="6"/>
        <v>0</v>
      </c>
      <c r="G182" s="68"/>
    </row>
    <row r="183" spans="2:7" s="67" customFormat="1" x14ac:dyDescent="0.25">
      <c r="B183" s="85">
        <v>45111</v>
      </c>
      <c r="C183" s="82" t="s">
        <v>215</v>
      </c>
      <c r="D183" s="83">
        <v>12600</v>
      </c>
      <c r="E183" s="131">
        <v>0</v>
      </c>
      <c r="F183" s="84">
        <f t="shared" si="6"/>
        <v>0</v>
      </c>
      <c r="G183" s="68"/>
    </row>
    <row r="184" spans="2:7" s="67" customFormat="1" x14ac:dyDescent="0.25">
      <c r="B184" s="93" t="s">
        <v>229</v>
      </c>
      <c r="C184" s="79" t="s">
        <v>230</v>
      </c>
      <c r="D184" s="80">
        <f>SUM(D185:D190)</f>
        <v>14656.45</v>
      </c>
      <c r="E184" s="88">
        <f>SUM(E185:E190)</f>
        <v>2092.75</v>
      </c>
      <c r="F184" s="81">
        <f t="shared" si="6"/>
        <v>0.14278696410112954</v>
      </c>
      <c r="G184" s="68"/>
    </row>
    <row r="185" spans="2:7" s="67" customFormat="1" x14ac:dyDescent="0.25">
      <c r="B185" s="85" t="s">
        <v>511</v>
      </c>
      <c r="C185" s="82" t="s">
        <v>197</v>
      </c>
      <c r="D185" s="83">
        <v>2327</v>
      </c>
      <c r="E185" s="131">
        <v>0</v>
      </c>
      <c r="F185" s="84">
        <f t="shared" si="6"/>
        <v>0</v>
      </c>
      <c r="G185" s="68"/>
    </row>
    <row r="186" spans="2:7" s="67" customFormat="1" x14ac:dyDescent="0.25">
      <c r="B186" s="85" t="s">
        <v>512</v>
      </c>
      <c r="C186" s="82" t="s">
        <v>427</v>
      </c>
      <c r="D186" s="83">
        <v>2327</v>
      </c>
      <c r="E186" s="131">
        <v>2092.75</v>
      </c>
      <c r="F186" s="84">
        <f t="shared" si="6"/>
        <v>0.89933390631714649</v>
      </c>
      <c r="G186" s="68"/>
    </row>
    <row r="187" spans="2:7" s="67" customFormat="1" x14ac:dyDescent="0.25">
      <c r="B187" s="85" t="s">
        <v>513</v>
      </c>
      <c r="C187" s="82" t="s">
        <v>429</v>
      </c>
      <c r="D187" s="83">
        <v>1062</v>
      </c>
      <c r="E187" s="131">
        <v>0</v>
      </c>
      <c r="F187" s="84">
        <f t="shared" ref="F187:F195" si="7">E187/D187</f>
        <v>0</v>
      </c>
      <c r="G187" s="68"/>
    </row>
    <row r="188" spans="2:7" s="67" customFormat="1" x14ac:dyDescent="0.25">
      <c r="B188" s="85" t="s">
        <v>514</v>
      </c>
      <c r="C188" s="82" t="s">
        <v>431</v>
      </c>
      <c r="D188" s="83">
        <v>4688.82</v>
      </c>
      <c r="E188" s="131">
        <v>0</v>
      </c>
      <c r="F188" s="84">
        <f t="shared" si="7"/>
        <v>0</v>
      </c>
      <c r="G188" s="68"/>
    </row>
    <row r="189" spans="2:7" s="67" customFormat="1" x14ac:dyDescent="0.25">
      <c r="B189" s="85" t="s">
        <v>515</v>
      </c>
      <c r="C189" s="82" t="s">
        <v>437</v>
      </c>
      <c r="D189" s="83">
        <v>2986.63</v>
      </c>
      <c r="E189" s="131">
        <v>0</v>
      </c>
      <c r="F189" s="84">
        <f t="shared" si="7"/>
        <v>0</v>
      </c>
      <c r="G189" s="68"/>
    </row>
    <row r="190" spans="2:7" s="67" customFormat="1" x14ac:dyDescent="0.25">
      <c r="B190" s="85" t="s">
        <v>510</v>
      </c>
      <c r="C190" s="82" t="s">
        <v>211</v>
      </c>
      <c r="D190" s="83">
        <v>1265</v>
      </c>
      <c r="E190" s="131">
        <v>0</v>
      </c>
      <c r="F190" s="84">
        <f t="shared" si="7"/>
        <v>0</v>
      </c>
      <c r="G190" s="68"/>
    </row>
    <row r="191" spans="2:7" s="67" customFormat="1" x14ac:dyDescent="0.25">
      <c r="B191" s="93" t="s">
        <v>239</v>
      </c>
      <c r="C191" s="79" t="s">
        <v>244</v>
      </c>
      <c r="D191" s="80">
        <f>SUM(D192:D193)</f>
        <v>17400</v>
      </c>
      <c r="E191" s="88">
        <f>SUM(E192:E193)</f>
        <v>0</v>
      </c>
      <c r="F191" s="81">
        <f t="shared" si="7"/>
        <v>0</v>
      </c>
      <c r="G191" s="68"/>
    </row>
    <row r="192" spans="2:7" s="67" customFormat="1" x14ac:dyDescent="0.25">
      <c r="B192" s="85">
        <v>42231</v>
      </c>
      <c r="C192" s="82" t="s">
        <v>431</v>
      </c>
      <c r="D192" s="83">
        <v>0</v>
      </c>
      <c r="E192" s="131">
        <v>0</v>
      </c>
      <c r="F192" s="84"/>
      <c r="G192" s="68"/>
    </row>
    <row r="193" spans="2:7" s="67" customFormat="1" x14ac:dyDescent="0.25">
      <c r="B193" s="85">
        <v>45111</v>
      </c>
      <c r="C193" s="82" t="s">
        <v>215</v>
      </c>
      <c r="D193" s="83">
        <v>17400</v>
      </c>
      <c r="E193" s="131">
        <v>0</v>
      </c>
      <c r="F193" s="84">
        <f t="shared" si="7"/>
        <v>0</v>
      </c>
      <c r="G193" s="68"/>
    </row>
    <row r="194" spans="2:7" s="67" customFormat="1" x14ac:dyDescent="0.25">
      <c r="B194" s="93" t="s">
        <v>239</v>
      </c>
      <c r="C194" s="79" t="s">
        <v>244</v>
      </c>
      <c r="D194" s="80">
        <f>SUM(D195:D195)</f>
        <v>11000</v>
      </c>
      <c r="E194" s="88">
        <f>SUM(E195:E195)</f>
        <v>45.38</v>
      </c>
      <c r="F194" s="81">
        <f t="shared" si="7"/>
        <v>4.1254545454545459E-3</v>
      </c>
      <c r="G194" s="68"/>
    </row>
    <row r="195" spans="2:7" s="67" customFormat="1" x14ac:dyDescent="0.25">
      <c r="B195" s="85" t="s">
        <v>510</v>
      </c>
      <c r="C195" s="82" t="s">
        <v>211</v>
      </c>
      <c r="D195" s="83">
        <v>11000</v>
      </c>
      <c r="E195" s="131">
        <v>45.38</v>
      </c>
      <c r="F195" s="86">
        <f t="shared" si="7"/>
        <v>4.1254545454545459E-3</v>
      </c>
      <c r="G195" s="68"/>
    </row>
    <row r="196" spans="2:7" s="67" customFormat="1" x14ac:dyDescent="0.25">
      <c r="B196" s="91"/>
      <c r="C196" s="71"/>
      <c r="D196" s="75"/>
      <c r="E196" s="138"/>
      <c r="F196" s="72"/>
      <c r="G196" s="68"/>
    </row>
    <row r="197" spans="2:7" x14ac:dyDescent="0.25">
      <c r="D197" s="75"/>
      <c r="E197" s="138"/>
    </row>
  </sheetData>
  <mergeCells count="2">
    <mergeCell ref="B3:F3"/>
    <mergeCell ref="B2:F2"/>
  </mergeCells>
  <pageMargins left="0" right="0" top="0" bottom="0.39375000000000004" header="0" footer="0"/>
  <pageSetup paperSize="9" scale="72" orientation="portrait" r:id="rId1"/>
  <headerFooter alignWithMargins="0">
    <oddFooter xml:space="preserve">&amp;L&amp;"Arial"&amp;8 Lista: LCW148RBPR &amp;C&amp;"Arial"&amp;8 Stranica 
&amp;B&amp;P&amp;B &amp;R&amp;"Arial"&amp;8 * OBRADA LC *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1:K16"/>
  <sheetViews>
    <sheetView showGridLines="0" workbookViewId="0"/>
  </sheetViews>
  <sheetFormatPr defaultRowHeight="12.75" x14ac:dyDescent="0.2"/>
  <cols>
    <col min="1" max="1" width="5.7109375" style="32" customWidth="1"/>
    <col min="2" max="2" width="7.42578125" style="32" bestFit="1" customWidth="1"/>
    <col min="3" max="3" width="8.42578125" style="32" bestFit="1" customWidth="1"/>
    <col min="4" max="4" width="8.42578125" style="32" customWidth="1"/>
    <col min="5" max="5" width="5.42578125" style="32" bestFit="1" customWidth="1"/>
    <col min="6" max="9" width="25.28515625" style="32" customWidth="1"/>
    <col min="10" max="11" width="15.7109375" style="32" customWidth="1"/>
    <col min="12" max="16384" width="9.140625" style="32"/>
  </cols>
  <sheetData>
    <row r="1" spans="2:11" ht="18" customHeight="1" x14ac:dyDescent="0.2"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2:11" ht="18" customHeight="1" x14ac:dyDescent="0.2">
      <c r="B2" s="189" t="s">
        <v>51</v>
      </c>
      <c r="C2" s="189"/>
      <c r="D2" s="189"/>
      <c r="E2" s="189"/>
      <c r="F2" s="189"/>
      <c r="G2" s="189"/>
      <c r="H2" s="189"/>
      <c r="I2" s="189"/>
      <c r="J2" s="189"/>
      <c r="K2" s="189"/>
    </row>
    <row r="3" spans="2:11" ht="15.75" customHeight="1" x14ac:dyDescent="0.2">
      <c r="B3" s="189" t="s">
        <v>30</v>
      </c>
      <c r="C3" s="189"/>
      <c r="D3" s="189"/>
      <c r="E3" s="189"/>
      <c r="F3" s="189"/>
      <c r="G3" s="189"/>
      <c r="H3" s="189"/>
      <c r="I3" s="189"/>
      <c r="J3" s="189"/>
      <c r="K3" s="189"/>
    </row>
    <row r="4" spans="2:11" x14ac:dyDescent="0.2">
      <c r="B4" s="31"/>
      <c r="C4" s="31"/>
      <c r="D4" s="31"/>
      <c r="E4" s="31"/>
      <c r="F4" s="31"/>
      <c r="G4" s="31"/>
      <c r="H4" s="31"/>
      <c r="I4" s="2"/>
      <c r="J4" s="2"/>
      <c r="K4" s="2"/>
    </row>
    <row r="5" spans="2:11" ht="25.5" customHeight="1" x14ac:dyDescent="0.2">
      <c r="B5" s="186" t="s">
        <v>7</v>
      </c>
      <c r="C5" s="192"/>
      <c r="D5" s="192"/>
      <c r="E5" s="192"/>
      <c r="F5" s="187"/>
      <c r="G5" s="19" t="s">
        <v>54</v>
      </c>
      <c r="H5" s="19" t="s">
        <v>55</v>
      </c>
      <c r="I5" s="19" t="s">
        <v>56</v>
      </c>
      <c r="J5" s="19" t="s">
        <v>17</v>
      </c>
      <c r="K5" s="19" t="s">
        <v>36</v>
      </c>
    </row>
    <row r="6" spans="2:11" x14ac:dyDescent="0.2">
      <c r="B6" s="186">
        <v>1</v>
      </c>
      <c r="C6" s="192"/>
      <c r="D6" s="192"/>
      <c r="E6" s="192"/>
      <c r="F6" s="187"/>
      <c r="G6" s="19">
        <v>2</v>
      </c>
      <c r="H6" s="19">
        <v>4</v>
      </c>
      <c r="I6" s="19">
        <v>5</v>
      </c>
      <c r="J6" s="19" t="s">
        <v>19</v>
      </c>
      <c r="K6" s="19" t="s">
        <v>20</v>
      </c>
    </row>
    <row r="7" spans="2:11" ht="25.5" x14ac:dyDescent="0.2">
      <c r="B7" s="3">
        <v>8</v>
      </c>
      <c r="C7" s="3"/>
      <c r="D7" s="3"/>
      <c r="E7" s="3"/>
      <c r="F7" s="3" t="s">
        <v>9</v>
      </c>
      <c r="G7" s="21">
        <v>0</v>
      </c>
      <c r="H7" s="21">
        <v>0</v>
      </c>
      <c r="I7" s="34">
        <v>0</v>
      </c>
      <c r="J7" s="34">
        <v>0</v>
      </c>
      <c r="K7" s="34">
        <v>0</v>
      </c>
    </row>
    <row r="8" spans="2:11" x14ac:dyDescent="0.2">
      <c r="B8" s="3"/>
      <c r="C8" s="8">
        <v>84</v>
      </c>
      <c r="D8" s="8"/>
      <c r="E8" s="8"/>
      <c r="F8" s="8" t="s">
        <v>14</v>
      </c>
      <c r="G8" s="21">
        <v>0</v>
      </c>
      <c r="H8" s="21">
        <v>0</v>
      </c>
      <c r="I8" s="34">
        <v>0</v>
      </c>
      <c r="J8" s="34">
        <v>0</v>
      </c>
      <c r="K8" s="34">
        <v>0</v>
      </c>
    </row>
    <row r="9" spans="2:11" ht="51" x14ac:dyDescent="0.2">
      <c r="B9" s="4"/>
      <c r="C9" s="4"/>
      <c r="D9" s="4">
        <v>841</v>
      </c>
      <c r="E9" s="4"/>
      <c r="F9" s="15" t="s">
        <v>31</v>
      </c>
      <c r="G9" s="21">
        <v>0</v>
      </c>
      <c r="H9" s="21">
        <v>0</v>
      </c>
      <c r="I9" s="34">
        <v>0</v>
      </c>
      <c r="J9" s="34">
        <v>0</v>
      </c>
      <c r="K9" s="34">
        <v>0</v>
      </c>
    </row>
    <row r="10" spans="2:11" ht="25.5" x14ac:dyDescent="0.2">
      <c r="B10" s="4"/>
      <c r="C10" s="4"/>
      <c r="D10" s="4"/>
      <c r="E10" s="4">
        <v>8413</v>
      </c>
      <c r="F10" s="15" t="s">
        <v>32</v>
      </c>
      <c r="G10" s="21">
        <v>0</v>
      </c>
      <c r="H10" s="21">
        <v>0</v>
      </c>
      <c r="I10" s="34">
        <v>0</v>
      </c>
      <c r="J10" s="34">
        <v>0</v>
      </c>
      <c r="K10" s="34">
        <v>0</v>
      </c>
    </row>
    <row r="11" spans="2:11" x14ac:dyDescent="0.2">
      <c r="B11" s="4"/>
      <c r="C11" s="4"/>
      <c r="D11" s="4"/>
      <c r="E11" s="5" t="s">
        <v>24</v>
      </c>
      <c r="F11" s="10"/>
      <c r="G11" s="21">
        <v>0</v>
      </c>
      <c r="H11" s="21">
        <v>0</v>
      </c>
      <c r="I11" s="34">
        <v>0</v>
      </c>
      <c r="J11" s="34">
        <v>0</v>
      </c>
      <c r="K11" s="34">
        <v>0</v>
      </c>
    </row>
    <row r="12" spans="2:11" ht="25.5" x14ac:dyDescent="0.2">
      <c r="B12" s="6">
        <v>5</v>
      </c>
      <c r="C12" s="7"/>
      <c r="D12" s="7"/>
      <c r="E12" s="7"/>
      <c r="F12" s="12" t="s">
        <v>10</v>
      </c>
      <c r="G12" s="21">
        <v>0</v>
      </c>
      <c r="H12" s="21">
        <v>0</v>
      </c>
      <c r="I12" s="34">
        <v>0</v>
      </c>
      <c r="J12" s="34">
        <v>0</v>
      </c>
      <c r="K12" s="34">
        <v>0</v>
      </c>
    </row>
    <row r="13" spans="2:11" ht="25.5" x14ac:dyDescent="0.2">
      <c r="B13" s="8"/>
      <c r="C13" s="8">
        <v>54</v>
      </c>
      <c r="D13" s="8"/>
      <c r="E13" s="8"/>
      <c r="F13" s="13" t="s">
        <v>15</v>
      </c>
      <c r="G13" s="21">
        <v>0</v>
      </c>
      <c r="H13" s="22">
        <v>0</v>
      </c>
      <c r="I13" s="34">
        <v>0</v>
      </c>
      <c r="J13" s="34">
        <v>0</v>
      </c>
      <c r="K13" s="34">
        <v>0</v>
      </c>
    </row>
    <row r="14" spans="2:11" ht="63.75" x14ac:dyDescent="0.2">
      <c r="B14" s="8"/>
      <c r="C14" s="8"/>
      <c r="D14" s="8">
        <v>541</v>
      </c>
      <c r="E14" s="15"/>
      <c r="F14" s="15" t="s">
        <v>33</v>
      </c>
      <c r="G14" s="21">
        <v>0</v>
      </c>
      <c r="H14" s="22">
        <v>0</v>
      </c>
      <c r="I14" s="34">
        <v>0</v>
      </c>
      <c r="J14" s="34">
        <v>0</v>
      </c>
      <c r="K14" s="34">
        <v>0</v>
      </c>
    </row>
    <row r="15" spans="2:11" ht="38.25" x14ac:dyDescent="0.2">
      <c r="B15" s="8"/>
      <c r="C15" s="8"/>
      <c r="D15" s="8"/>
      <c r="E15" s="15">
        <v>5413</v>
      </c>
      <c r="F15" s="15" t="s">
        <v>34</v>
      </c>
      <c r="G15" s="21">
        <v>0</v>
      </c>
      <c r="H15" s="22">
        <v>0</v>
      </c>
      <c r="I15" s="34">
        <v>0</v>
      </c>
      <c r="J15" s="34">
        <v>0</v>
      </c>
      <c r="K15" s="34">
        <v>0</v>
      </c>
    </row>
    <row r="16" spans="2:11" x14ac:dyDescent="0.2">
      <c r="B16" s="9" t="s">
        <v>16</v>
      </c>
      <c r="C16" s="7"/>
      <c r="D16" s="7"/>
      <c r="E16" s="7"/>
      <c r="F16" s="12" t="s">
        <v>24</v>
      </c>
      <c r="G16" s="21">
        <v>0</v>
      </c>
      <c r="H16" s="21">
        <v>0</v>
      </c>
      <c r="I16" s="34">
        <v>0</v>
      </c>
      <c r="J16" s="34">
        <v>0</v>
      </c>
      <c r="K16" s="34">
        <v>0</v>
      </c>
    </row>
  </sheetData>
  <mergeCells count="4">
    <mergeCell ref="B5:F5"/>
    <mergeCell ref="B2:K2"/>
    <mergeCell ref="B3:K3"/>
    <mergeCell ref="B6:F6"/>
  </mergeCells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2</vt:i4>
      </vt:variant>
    </vt:vector>
  </HeadingPairs>
  <TitlesOfParts>
    <vt:vector size="9" baseType="lpstr">
      <vt:lpstr>SAŽETAK</vt:lpstr>
      <vt:lpstr> Račun prihoda i rashoda</vt:lpstr>
      <vt:lpstr>Rashodi i prihodi prema izvoru</vt:lpstr>
      <vt:lpstr>Rashodi prema funkcijskoj k </vt:lpstr>
      <vt:lpstr>Izvještaj po programskoj klasif</vt:lpstr>
      <vt:lpstr>Rashodi po izvorima i programim</vt:lpstr>
      <vt:lpstr>Račun financiranja </vt:lpstr>
      <vt:lpstr>' Račun prihoda i rashoda'!Podrucje_ispisa</vt:lpstr>
      <vt:lpstr>'Izvještaj po programskoj klasif'!Podrucje_ispisa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Računovodstvo</cp:lastModifiedBy>
  <cp:lastPrinted>2026-07-30T08:41:09Z</cp:lastPrinted>
  <dcterms:created xsi:type="dcterms:W3CDTF">2022-08-12T12:51:27Z</dcterms:created>
  <dcterms:modified xsi:type="dcterms:W3CDTF">2026-08-03T09:56:29Z</dcterms:modified>
  <cp:contentStatus>Konačno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 JLP(R)S.xlsx</vt:lpwstr>
  </property>
  <property fmtid="{D5CDD505-2E9C-101B-9397-08002B2CF9AE}" pid="3" name="_MarkAsFinal">
    <vt:bool>true</vt:bool>
  </property>
</Properties>
</file>